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'Acc'!$A$1:$H$227</definedName>
    <definedName name="_xlnm.Print_Area" localSheetId="1">'Equity'!$A$1:$K$57</definedName>
  </definedNames>
  <calcPr fullCalcOnLoad="1"/>
</workbook>
</file>

<file path=xl/sharedStrings.xml><?xml version="1.0" encoding="utf-8"?>
<sst xmlns="http://schemas.openxmlformats.org/spreadsheetml/2006/main" count="187" uniqueCount="138">
  <si>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</si>
  <si>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</si>
  <si>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</si>
  <si>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</si>
  <si>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</si>
  <si>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</si>
  <si>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</si>
  <si>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</si>
  <si>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</si>
  <si>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</si>
  <si>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</si>
  <si>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</si>
  <si>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</si>
  <si>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</si>
  <si>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</si>
  <si>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</si>
  <si>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</si>
  <si>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</si>
  <si>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</si>
  <si>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</si>
  <si>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</si>
  <si>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</si>
  <si>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</si>
  <si>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</si>
  <si>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</si>
  <si>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</si>
  <si>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</si>
  <si>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</si>
  <si>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</si>
  <si>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</si>
  <si>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</si>
  <si>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</si>
  <si>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</si>
  <si>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</si>
  <si>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</si>
  <si>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</si>
  <si>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</si>
  <si>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</si>
  <si>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</si>
  <si>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</si>
  <si>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</si>
  <si>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</si>
  <si>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</si>
  <si>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</si>
  <si>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</si>
  <si>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</si>
  <si>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</si>
  <si>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</si>
  <si>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</si>
  <si>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</si>
  <si>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</si>
  <si>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</si>
  <si>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</si>
  <si>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</si>
  <si>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</si>
  <si>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</si>
  <si>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</si>
  <si>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</si>
  <si>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</si>
  <si>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</si>
  <si>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</si>
  <si>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</si>
  <si>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</si>
  <si>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</si>
  <si>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</si>
  <si>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Profit for the period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</si>
  <si>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</si>
  <si>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</si>
  <si>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</si>
  <si>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</si>
  <si>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</si>
  <si>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</si>
  <si>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</si>
  <si>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</si>
  <si>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</si>
  <si>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</si>
  <si>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</si>
  <si>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</si>
  <si>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</si>
  <si>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</si>
  <si>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</si>
  <si>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</si>
  <si>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</si>
  <si>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</si>
  <si>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</si>
  <si>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</si>
  <si>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</si>
  <si>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</si>
  <si>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</si>
  <si>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</si>
  <si>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</si>
  <si>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</si>
  <si>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</si>
  <si>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</si>
  <si>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</si>
  <si>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</si>
  <si>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</si>
  <si>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</si>
  <si>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</si>
  <si>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</si>
  <si>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</si>
  <si>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</si>
  <si>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</si>
  <si>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</si>
  <si>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</si>
  <si>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</si>
  <si>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</si>
  <si>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</si>
  <si>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</si>
  <si>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</si>
  <si>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</si>
  <si>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</si>
  <si>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</si>
  <si>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 xml:space="preserve">Fair value </t>
  </si>
  <si>
    <t>reserve</t>
  </si>
  <si>
    <t>Balance at 01/01/2010</t>
  </si>
  <si>
    <t>Balance at 01/01/2010 (Restated)</t>
  </si>
  <si>
    <t>Effects of adopting FRS 139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</si>
  <si>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</si>
  <si>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</si>
  <si>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</si>
  <si>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</si>
  <si>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</si>
  <si>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</si>
  <si>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</si>
  <si>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</si>
  <si>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</si>
  <si>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Attributable to owners of the parent</t>
  </si>
  <si>
    <t xml:space="preserve"> the Audited Financial Statements for the year ended 31 December 2010)</t>
  </si>
  <si>
    <t>Balance at 01/01/2011</t>
  </si>
  <si>
    <t>FOR THE QUARTER ENDED 31 DECEMBER 2011</t>
  </si>
  <si>
    <t>AS AT 31 DECEMBER 2011</t>
  </si>
  <si>
    <t>Balance at 31/12/2011</t>
  </si>
  <si>
    <t>Resale of treasury shares</t>
  </si>
  <si>
    <t>Balance at 31/12/2010</t>
  </si>
  <si>
    <t>Total comprehensive income for the year</t>
  </si>
  <si>
    <t>Cash &amp; cash equivalents at beginning of the year</t>
  </si>
  <si>
    <t>Cash &amp; cash equivalents at end of the year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</si>
</sst>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tabSelected="1" zoomScalePageLayoutView="0" workbookViewId="0" topLeftCell="A1">
      <selection activeCell="N215" sqref="N215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36</v>
      </c>
    </row>
    <row r="2" ht="12.75">
      <c r="A2" s="1" t="s">
        <v>35</v>
      </c>
    </row>
    <row r="4" ht="12.75">
      <c r="A4" s="2" t="s">
        <v>91</v>
      </c>
    </row>
    <row r="5" ht="12.75">
      <c r="A5" s="2" t="s">
        <v>130</v>
      </c>
    </row>
    <row r="7" spans="1:8" ht="12.75">
      <c r="A7" s="2"/>
      <c r="B7" s="3"/>
      <c r="C7" s="3"/>
      <c r="E7" s="55" t="s">
        <v>2</v>
      </c>
      <c r="F7" s="56"/>
      <c r="G7" s="55" t="s">
        <v>105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106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107</v>
      </c>
      <c r="H9" s="5" t="s">
        <v>107</v>
      </c>
    </row>
    <row r="10" spans="1:8" ht="12.75">
      <c r="A10" s="3"/>
      <c r="B10" s="3"/>
      <c r="C10" s="3"/>
      <c r="E10" s="40">
        <v>40908</v>
      </c>
      <c r="F10" s="40">
        <v>40543</v>
      </c>
      <c r="G10" s="40">
        <f>E10</f>
        <v>40908</v>
      </c>
      <c r="H10" s="40">
        <f>F10</f>
        <v>40543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7" t="s">
        <v>6</v>
      </c>
      <c r="B13" s="3"/>
      <c r="E13" s="13">
        <v>125189</v>
      </c>
      <c r="F13" s="21">
        <v>119871</v>
      </c>
      <c r="G13" s="13">
        <v>454047</v>
      </c>
      <c r="H13" s="21">
        <v>351410</v>
      </c>
      <c r="I13" s="8"/>
      <c r="J13" s="8"/>
    </row>
    <row r="14" spans="1:10" ht="7.5" customHeight="1">
      <c r="A14" s="7"/>
      <c r="B14" s="3"/>
      <c r="E14" s="13"/>
      <c r="F14" s="21"/>
      <c r="G14" s="13"/>
      <c r="H14" s="21"/>
      <c r="J14" s="8"/>
    </row>
    <row r="15" spans="1:10" ht="12.75">
      <c r="A15" s="7" t="s">
        <v>98</v>
      </c>
      <c r="B15" s="3"/>
      <c r="E15" s="13">
        <v>-86097</v>
      </c>
      <c r="F15" s="21">
        <v>-91533</v>
      </c>
      <c r="G15" s="13">
        <v>-320622</v>
      </c>
      <c r="H15" s="21">
        <v>-256573</v>
      </c>
      <c r="J15" s="8"/>
    </row>
    <row r="16" spans="1:10" ht="7.5" customHeight="1">
      <c r="A16" s="7"/>
      <c r="B16" s="3"/>
      <c r="E16" s="9"/>
      <c r="F16" s="53"/>
      <c r="G16" s="9"/>
      <c r="H16" s="53"/>
      <c r="J16" s="8"/>
    </row>
    <row r="17" spans="1:10" ht="12.75">
      <c r="A17" s="7" t="s">
        <v>99</v>
      </c>
      <c r="B17" s="3"/>
      <c r="E17" s="13">
        <f>E13+E15</f>
        <v>39092</v>
      </c>
      <c r="F17" s="13">
        <f>F13+F15</f>
        <v>28338</v>
      </c>
      <c r="G17" s="13">
        <f>G13+G15</f>
        <v>133425</v>
      </c>
      <c r="H17" s="13">
        <f>H13+H15</f>
        <v>94837</v>
      </c>
      <c r="J17" s="8"/>
    </row>
    <row r="18" spans="1:10" ht="7.5" customHeight="1">
      <c r="A18" s="7"/>
      <c r="B18" s="3"/>
      <c r="E18" s="13"/>
      <c r="F18" s="21"/>
      <c r="G18" s="13"/>
      <c r="H18" s="21"/>
      <c r="J18" s="8"/>
    </row>
    <row r="19" spans="1:10" ht="12.75">
      <c r="A19" s="7" t="s">
        <v>47</v>
      </c>
      <c r="B19" s="3"/>
      <c r="E19" s="13">
        <v>3896</v>
      </c>
      <c r="F19" s="21">
        <v>1964</v>
      </c>
      <c r="G19" s="13">
        <v>4354</v>
      </c>
      <c r="H19" s="21">
        <v>6629</v>
      </c>
      <c r="J19" s="8"/>
    </row>
    <row r="20" spans="1:10" ht="7.5" customHeight="1">
      <c r="A20" s="7"/>
      <c r="B20" s="3"/>
      <c r="E20" s="13"/>
      <c r="F20" s="21"/>
      <c r="G20" s="13"/>
      <c r="H20" s="21"/>
      <c r="J20" s="8"/>
    </row>
    <row r="21" spans="1:10" ht="12.75">
      <c r="A21" s="7" t="s">
        <v>46</v>
      </c>
      <c r="B21" s="3"/>
      <c r="E21" s="13">
        <v>-10380</v>
      </c>
      <c r="F21" s="21">
        <v>-12518</v>
      </c>
      <c r="G21" s="13">
        <v>-32709</v>
      </c>
      <c r="H21" s="21">
        <v>-30923</v>
      </c>
      <c r="I21" s="8"/>
      <c r="J21" s="8"/>
    </row>
    <row r="22" spans="1:10" ht="7.5" customHeight="1">
      <c r="A22" s="7"/>
      <c r="B22" s="3"/>
      <c r="E22" s="9"/>
      <c r="F22" s="53"/>
      <c r="G22" s="9"/>
      <c r="H22" s="53"/>
      <c r="J22" s="8"/>
    </row>
    <row r="23" spans="1:10" ht="12.75">
      <c r="A23" s="7" t="s">
        <v>48</v>
      </c>
      <c r="B23" s="3"/>
      <c r="E23" s="13">
        <f>SUM(E17:E22)</f>
        <v>32608</v>
      </c>
      <c r="F23" s="13">
        <f>SUM(F17:F22)</f>
        <v>17784</v>
      </c>
      <c r="G23" s="13">
        <f>SUM(G17:G22)</f>
        <v>105070</v>
      </c>
      <c r="H23" s="13">
        <f>SUM(H17:H22)</f>
        <v>70543</v>
      </c>
      <c r="I23" s="13"/>
      <c r="J23" s="8"/>
    </row>
    <row r="24" spans="1:10" ht="7.5" customHeight="1">
      <c r="A24" s="7"/>
      <c r="B24" s="3"/>
      <c r="E24" s="13"/>
      <c r="F24" s="13"/>
      <c r="G24" s="41"/>
      <c r="H24" s="41"/>
      <c r="J24" s="8"/>
    </row>
    <row r="25" spans="1:10" ht="12.75">
      <c r="A25" s="7" t="s">
        <v>49</v>
      </c>
      <c r="B25" s="3"/>
      <c r="E25" s="13">
        <v>-1418</v>
      </c>
      <c r="F25" s="13">
        <v>-1579</v>
      </c>
      <c r="G25" s="13">
        <v>-5766</v>
      </c>
      <c r="H25" s="13">
        <v>-5716</v>
      </c>
      <c r="I25" s="8"/>
      <c r="J25" s="8"/>
    </row>
    <row r="26" spans="1:10" ht="7.5" customHeight="1">
      <c r="A26" s="7"/>
      <c r="B26" s="3"/>
      <c r="E26" s="13"/>
      <c r="F26" s="13"/>
      <c r="G26" s="13"/>
      <c r="H26" s="13"/>
      <c r="I26" s="8"/>
      <c r="J26" s="8"/>
    </row>
    <row r="27" spans="1:10" ht="12.75">
      <c r="A27" s="7" t="s">
        <v>89</v>
      </c>
      <c r="B27" s="3"/>
      <c r="E27" s="13">
        <v>4454</v>
      </c>
      <c r="F27" s="13">
        <v>6157</v>
      </c>
      <c r="G27" s="13">
        <v>23245</v>
      </c>
      <c r="H27" s="13">
        <v>14839</v>
      </c>
      <c r="I27" s="8"/>
      <c r="J27" s="8"/>
    </row>
    <row r="28" spans="1:10" ht="7.5" customHeight="1">
      <c r="A28" s="7"/>
      <c r="B28" s="3"/>
      <c r="E28" s="13"/>
      <c r="F28" s="13"/>
      <c r="G28" s="13"/>
      <c r="H28" s="13"/>
      <c r="I28" s="8"/>
      <c r="J28" s="8"/>
    </row>
    <row r="29" spans="1:10" ht="12.75">
      <c r="A29" s="7" t="s">
        <v>79</v>
      </c>
      <c r="B29" s="3"/>
      <c r="E29" s="13">
        <v>356</v>
      </c>
      <c r="F29" s="13">
        <v>1609</v>
      </c>
      <c r="G29" s="13">
        <v>5035</v>
      </c>
      <c r="H29" s="13">
        <v>1265</v>
      </c>
      <c r="I29" s="8"/>
      <c r="J29" s="8"/>
    </row>
    <row r="30" spans="1:10" ht="7.5" customHeight="1">
      <c r="A30" s="7"/>
      <c r="B30" s="3"/>
      <c r="E30" s="9"/>
      <c r="F30" s="9"/>
      <c r="G30" s="9"/>
      <c r="H30" s="9"/>
      <c r="J30" s="8"/>
    </row>
    <row r="31" spans="1:10" ht="12.75">
      <c r="A31" s="15" t="s">
        <v>32</v>
      </c>
      <c r="B31" s="3"/>
      <c r="E31" s="13">
        <f>SUM(E23:E30)</f>
        <v>36000</v>
      </c>
      <c r="F31" s="13">
        <f>SUM(F23:F30)</f>
        <v>23971</v>
      </c>
      <c r="G31" s="13">
        <f>SUM(G23:G30)</f>
        <v>127584</v>
      </c>
      <c r="H31" s="13">
        <f>SUM(H23:H30)</f>
        <v>80931</v>
      </c>
      <c r="I31" s="13"/>
      <c r="J31" s="8"/>
    </row>
    <row r="32" spans="1:10" ht="7.5" customHeight="1">
      <c r="A32" s="7"/>
      <c r="B32" s="3"/>
      <c r="E32" s="13"/>
      <c r="F32" s="13"/>
      <c r="G32" s="41"/>
      <c r="H32" s="41"/>
      <c r="J32" s="8"/>
    </row>
    <row r="33" spans="1:10" ht="12.75">
      <c r="A33" s="7" t="s">
        <v>9</v>
      </c>
      <c r="B33" s="3"/>
      <c r="E33" s="13">
        <v>-4349</v>
      </c>
      <c r="F33" s="13">
        <v>-5273</v>
      </c>
      <c r="G33" s="13">
        <v>-22614</v>
      </c>
      <c r="H33" s="13">
        <v>-13141</v>
      </c>
      <c r="I33" s="8"/>
      <c r="J33" s="8"/>
    </row>
    <row r="34" spans="1:10" ht="7.5" customHeight="1">
      <c r="A34" s="7"/>
      <c r="B34" s="3"/>
      <c r="E34" s="9"/>
      <c r="F34" s="9"/>
      <c r="G34" s="9"/>
      <c r="H34" s="9"/>
      <c r="J34" s="8"/>
    </row>
    <row r="35" spans="1:10" ht="12.75">
      <c r="A35" s="15" t="s">
        <v>65</v>
      </c>
      <c r="B35" s="3"/>
      <c r="E35" s="13">
        <f>SUM(E31:E34)</f>
        <v>31651</v>
      </c>
      <c r="F35" s="13">
        <f>SUM(F31:F34)</f>
        <v>18698</v>
      </c>
      <c r="G35" s="13">
        <f>SUM(G31:G34)</f>
        <v>104970</v>
      </c>
      <c r="H35" s="13">
        <f>SUM(H31:H34)</f>
        <v>67790</v>
      </c>
      <c r="I35" s="13"/>
      <c r="J35" s="8"/>
    </row>
    <row r="36" spans="1:10" ht="7.5" customHeight="1">
      <c r="A36" s="15"/>
      <c r="B36" s="3"/>
      <c r="E36" s="13"/>
      <c r="F36" s="13"/>
      <c r="G36" s="13"/>
      <c r="H36" s="13"/>
      <c r="I36" s="13"/>
      <c r="J36" s="8"/>
    </row>
    <row r="37" spans="1:10" ht="12.75">
      <c r="A37" s="15" t="s">
        <v>100</v>
      </c>
      <c r="B37" s="3"/>
      <c r="E37" s="13"/>
      <c r="F37" s="13"/>
      <c r="G37" s="13"/>
      <c r="H37" s="13"/>
      <c r="I37" s="13"/>
      <c r="J37" s="8"/>
    </row>
    <row r="38" spans="1:10" ht="7.5" customHeight="1">
      <c r="A38" s="15"/>
      <c r="B38" s="3"/>
      <c r="E38" s="13"/>
      <c r="F38" s="13"/>
      <c r="G38" s="13"/>
      <c r="H38" s="13"/>
      <c r="I38" s="13"/>
      <c r="J38" s="8"/>
    </row>
    <row r="39" spans="1:10" ht="12.75">
      <c r="A39" s="7" t="s">
        <v>125</v>
      </c>
      <c r="B39" s="3"/>
      <c r="E39" s="13">
        <v>5</v>
      </c>
      <c r="F39" s="13">
        <v>1</v>
      </c>
      <c r="G39" s="13">
        <v>4</v>
      </c>
      <c r="H39" s="13">
        <v>2</v>
      </c>
      <c r="I39" s="13"/>
      <c r="J39" s="8"/>
    </row>
    <row r="40" spans="1:10" ht="12.75">
      <c r="A40" s="7"/>
      <c r="B40" s="7" t="s">
        <v>124</v>
      </c>
      <c r="E40" s="13"/>
      <c r="F40" s="13"/>
      <c r="G40" s="13"/>
      <c r="H40" s="13"/>
      <c r="I40" s="13"/>
      <c r="J40" s="8"/>
    </row>
    <row r="41" spans="1:10" ht="12.75">
      <c r="A41" s="7" t="s">
        <v>102</v>
      </c>
      <c r="B41" s="3"/>
      <c r="E41" s="13">
        <v>0</v>
      </c>
      <c r="F41" s="13">
        <v>-296</v>
      </c>
      <c r="G41" s="13">
        <v>0</v>
      </c>
      <c r="H41" s="13">
        <v>-335</v>
      </c>
      <c r="I41" s="13"/>
      <c r="J41" s="8"/>
    </row>
    <row r="42" spans="2:10" ht="12.75">
      <c r="B42" s="7" t="s">
        <v>101</v>
      </c>
      <c r="E42" s="13"/>
      <c r="F42" s="13"/>
      <c r="G42" s="13"/>
      <c r="H42" s="13"/>
      <c r="I42" s="13"/>
      <c r="J42" s="8"/>
    </row>
    <row r="43" spans="2:10" ht="7.5" customHeight="1">
      <c r="B43" s="7"/>
      <c r="E43" s="9"/>
      <c r="F43" s="9"/>
      <c r="G43" s="9"/>
      <c r="H43" s="9"/>
      <c r="I43" s="13"/>
      <c r="J43" s="8"/>
    </row>
    <row r="44" spans="1:10" ht="12.75">
      <c r="A44" s="2" t="s">
        <v>135</v>
      </c>
      <c r="B44" s="7"/>
      <c r="E44" s="13">
        <f>SUM(E35:E43)</f>
        <v>31656</v>
      </c>
      <c r="F44" s="13">
        <f>SUM(F35:F43)</f>
        <v>18403</v>
      </c>
      <c r="G44" s="13">
        <f>SUM(G35:G43)</f>
        <v>104974</v>
      </c>
      <c r="H44" s="13">
        <f>SUM(H35:H43)</f>
        <v>67457</v>
      </c>
      <c r="I44" s="13"/>
      <c r="J44" s="8"/>
    </row>
    <row r="45" spans="1:10" ht="7.5" customHeight="1" thickBot="1">
      <c r="A45" s="7"/>
      <c r="B45" s="3"/>
      <c r="E45" s="14"/>
      <c r="F45" s="14"/>
      <c r="G45" s="14"/>
      <c r="H45" s="14"/>
      <c r="J45" s="8"/>
    </row>
    <row r="46" spans="1:10" ht="12.75">
      <c r="A46" s="7"/>
      <c r="B46" s="3"/>
      <c r="E46" s="13"/>
      <c r="F46" s="13"/>
      <c r="G46" s="13"/>
      <c r="H46" s="13"/>
      <c r="J46" s="8"/>
    </row>
    <row r="47" spans="1:10" ht="12.75">
      <c r="A47" s="7"/>
      <c r="B47" s="3"/>
      <c r="E47" s="13"/>
      <c r="F47" s="13"/>
      <c r="G47" s="13"/>
      <c r="H47" s="13"/>
      <c r="J47" s="8"/>
    </row>
    <row r="48" spans="1:10" ht="12.75">
      <c r="A48" s="15" t="s">
        <v>103</v>
      </c>
      <c r="B48" s="3"/>
      <c r="E48" s="13"/>
      <c r="F48" s="13"/>
      <c r="G48" s="13"/>
      <c r="H48" s="13"/>
      <c r="J48" s="8"/>
    </row>
    <row r="49" spans="1:10" ht="7.5" customHeight="1">
      <c r="A49" s="7"/>
      <c r="B49" s="3"/>
      <c r="E49" s="13"/>
      <c r="F49" s="13"/>
      <c r="G49" s="13"/>
      <c r="H49" s="13"/>
      <c r="J49" s="8"/>
    </row>
    <row r="50" spans="1:10" ht="12.75">
      <c r="A50" s="7" t="s">
        <v>119</v>
      </c>
      <c r="B50" s="3"/>
      <c r="E50" s="13">
        <f>E35-E52</f>
        <v>30597</v>
      </c>
      <c r="F50" s="13">
        <f>F35-F52</f>
        <v>18188</v>
      </c>
      <c r="G50" s="13">
        <f>G35-G52</f>
        <v>103860</v>
      </c>
      <c r="H50" s="13">
        <f>H35-H52</f>
        <v>66328</v>
      </c>
      <c r="J50" s="8"/>
    </row>
    <row r="51" spans="1:10" ht="7.5" customHeight="1">
      <c r="A51" s="7"/>
      <c r="B51" s="3"/>
      <c r="E51" s="13"/>
      <c r="F51" s="13"/>
      <c r="G51" s="13"/>
      <c r="H51" s="13"/>
      <c r="J51" s="8"/>
    </row>
    <row r="52" spans="1:10" ht="12.75">
      <c r="A52" s="7" t="s">
        <v>95</v>
      </c>
      <c r="B52" s="3"/>
      <c r="E52" s="13">
        <v>1054</v>
      </c>
      <c r="F52" s="13">
        <v>510</v>
      </c>
      <c r="G52" s="13">
        <v>1110</v>
      </c>
      <c r="H52" s="13">
        <v>1462</v>
      </c>
      <c r="I52" s="8"/>
      <c r="J52" s="8"/>
    </row>
    <row r="53" spans="1:10" ht="7.5" customHeight="1">
      <c r="A53" s="7"/>
      <c r="B53" s="3"/>
      <c r="E53" s="9"/>
      <c r="F53" s="9"/>
      <c r="G53" s="9"/>
      <c r="H53" s="9"/>
      <c r="I53" s="8"/>
      <c r="J53" s="8"/>
    </row>
    <row r="54" spans="1:8" ht="12.75">
      <c r="A54" s="7"/>
      <c r="B54" s="3"/>
      <c r="E54" s="13">
        <f>SUM(E50:E52)</f>
        <v>31651</v>
      </c>
      <c r="F54" s="13">
        <f>SUM(F50:F52)</f>
        <v>18698</v>
      </c>
      <c r="G54" s="13">
        <f>SUM(G50:G52)</f>
        <v>104970</v>
      </c>
      <c r="H54" s="13">
        <f>SUM(H50:H52)</f>
        <v>67790</v>
      </c>
    </row>
    <row r="55" spans="1:8" ht="7.5" customHeight="1" thickBot="1">
      <c r="A55" s="7"/>
      <c r="B55" s="3"/>
      <c r="E55" s="14"/>
      <c r="F55" s="14"/>
      <c r="G55" s="43"/>
      <c r="H55" s="43"/>
    </row>
    <row r="56" spans="1:8" ht="12.75">
      <c r="A56" s="7"/>
      <c r="B56" s="3"/>
      <c r="E56" s="13"/>
      <c r="F56" s="13"/>
      <c r="G56" s="41"/>
      <c r="H56" s="41"/>
    </row>
    <row r="57" spans="1:8" ht="12.75">
      <c r="A57" s="15" t="s">
        <v>104</v>
      </c>
      <c r="B57" s="3"/>
      <c r="E57" s="13"/>
      <c r="F57" s="13"/>
      <c r="G57" s="41"/>
      <c r="H57" s="41"/>
    </row>
    <row r="58" spans="1:8" ht="7.5" customHeight="1">
      <c r="A58" s="7"/>
      <c r="B58" s="3"/>
      <c r="E58" s="13"/>
      <c r="F58" s="13"/>
      <c r="G58" s="41"/>
      <c r="H58" s="41"/>
    </row>
    <row r="59" spans="1:8" ht="12.75">
      <c r="A59" s="7" t="s">
        <v>119</v>
      </c>
      <c r="B59" s="3"/>
      <c r="E59" s="13">
        <f>E44-E61</f>
        <v>30602</v>
      </c>
      <c r="F59" s="13">
        <f>F44-F61</f>
        <v>17925</v>
      </c>
      <c r="G59" s="13">
        <f>G44-G61</f>
        <v>103864</v>
      </c>
      <c r="H59" s="13">
        <f>H44-H61</f>
        <v>66029</v>
      </c>
    </row>
    <row r="60" spans="1:8" ht="7.5" customHeight="1">
      <c r="A60" s="7"/>
      <c r="B60" s="3"/>
      <c r="E60" s="13"/>
      <c r="F60" s="13"/>
      <c r="G60" s="13"/>
      <c r="H60" s="13"/>
    </row>
    <row r="61" spans="1:8" ht="12.75">
      <c r="A61" s="7" t="s">
        <v>95</v>
      </c>
      <c r="B61" s="3"/>
      <c r="E61" s="13">
        <v>1054</v>
      </c>
      <c r="F61" s="13">
        <v>478</v>
      </c>
      <c r="G61" s="13">
        <v>1110</v>
      </c>
      <c r="H61" s="13">
        <v>1428</v>
      </c>
    </row>
    <row r="62" spans="1:8" ht="7.5" customHeight="1">
      <c r="A62" s="7"/>
      <c r="B62" s="3"/>
      <c r="E62" s="9"/>
      <c r="F62" s="9"/>
      <c r="G62" s="9"/>
      <c r="H62" s="9"/>
    </row>
    <row r="63" spans="1:8" ht="12.75">
      <c r="A63" s="7"/>
      <c r="B63" s="3"/>
      <c r="E63" s="13">
        <f>SUM(E59:E61)</f>
        <v>31656</v>
      </c>
      <c r="F63" s="13">
        <f>SUM(F59:F61)</f>
        <v>18403</v>
      </c>
      <c r="G63" s="13">
        <f>SUM(G59:G61)</f>
        <v>104974</v>
      </c>
      <c r="H63" s="13">
        <f>SUM(H59:H61)</f>
        <v>67457</v>
      </c>
    </row>
    <row r="64" spans="1:8" ht="7.5" customHeight="1" thickBot="1">
      <c r="A64" s="7"/>
      <c r="B64" s="3"/>
      <c r="E64" s="14"/>
      <c r="F64" s="14"/>
      <c r="G64" s="14"/>
      <c r="H64" s="14"/>
    </row>
    <row r="65" spans="1:8" ht="12.75">
      <c r="A65" s="7"/>
      <c r="B65" s="3"/>
      <c r="E65" s="13"/>
      <c r="F65" s="13"/>
      <c r="G65" s="13"/>
      <c r="H65" s="13"/>
    </row>
    <row r="66" spans="1:8" ht="12.75">
      <c r="A66" s="15" t="s">
        <v>50</v>
      </c>
      <c r="B66" s="3"/>
      <c r="E66" s="13"/>
      <c r="F66" s="13"/>
      <c r="G66" s="41"/>
      <c r="H66" s="41"/>
    </row>
    <row r="67" spans="1:8" ht="7.5" customHeight="1">
      <c r="A67" s="7"/>
      <c r="B67" s="3"/>
      <c r="E67" s="13"/>
      <c r="F67" s="21"/>
      <c r="G67" s="13"/>
      <c r="H67" s="21"/>
    </row>
    <row r="68" spans="1:8" ht="12.75">
      <c r="A68" s="7"/>
      <c r="B68" s="7" t="s">
        <v>10</v>
      </c>
      <c r="E68" s="32">
        <f>E50/($F$124*2-3117)*100</f>
        <v>22.758005132210197</v>
      </c>
      <c r="F68" s="32">
        <f>F50/($F$124*2-6240)*100</f>
        <v>13.84992613575791</v>
      </c>
      <c r="G68" s="32">
        <f>G50/($F$124*2-3117)*100</f>
        <v>77.25092045074194</v>
      </c>
      <c r="H68" s="32">
        <f>H50/($F$124*2-6240)*100</f>
        <v>50.50791185026119</v>
      </c>
    </row>
    <row r="69" spans="1:8" ht="7.5" customHeight="1">
      <c r="A69" s="7"/>
      <c r="B69" s="3"/>
      <c r="E69" s="32"/>
      <c r="F69" s="26"/>
      <c r="G69" s="32"/>
      <c r="H69" s="26"/>
    </row>
    <row r="70" spans="1:8" ht="12.75">
      <c r="A70" s="7"/>
      <c r="B70" s="7" t="s">
        <v>11</v>
      </c>
      <c r="E70" s="51" t="s">
        <v>78</v>
      </c>
      <c r="F70" s="51" t="s">
        <v>78</v>
      </c>
      <c r="G70" s="51" t="s">
        <v>78</v>
      </c>
      <c r="H70" s="51" t="s">
        <v>78</v>
      </c>
    </row>
    <row r="71" spans="1:8" ht="12.75">
      <c r="A71" s="7"/>
      <c r="B71" s="7"/>
      <c r="E71" s="13"/>
      <c r="F71" s="21"/>
      <c r="G71" s="13"/>
      <c r="H71" s="21"/>
    </row>
    <row r="72" spans="1:8" ht="12.75">
      <c r="A72" s="7"/>
      <c r="B72" s="7"/>
      <c r="E72" s="13"/>
      <c r="F72" s="21"/>
      <c r="G72" s="13"/>
      <c r="H72" s="21"/>
    </row>
    <row r="73" spans="1:8" ht="12.75">
      <c r="A73" s="7"/>
      <c r="B73" s="7"/>
      <c r="E73" s="13"/>
      <c r="F73" s="21"/>
      <c r="G73" s="13"/>
      <c r="H73" s="21"/>
    </row>
    <row r="74" spans="1:8" ht="12.75">
      <c r="A74" s="7" t="s">
        <v>110</v>
      </c>
      <c r="B74" s="7"/>
      <c r="E74" s="13"/>
      <c r="F74" s="21"/>
      <c r="G74" s="13"/>
      <c r="H74" s="21"/>
    </row>
    <row r="75" spans="1:8" ht="12.75">
      <c r="A75" s="7" t="s">
        <v>128</v>
      </c>
      <c r="B75" s="7"/>
      <c r="E75" s="13"/>
      <c r="F75" s="21"/>
      <c r="G75" s="13"/>
      <c r="H75" s="21"/>
    </row>
    <row r="76" spans="1:8" ht="12.75" customHeight="1">
      <c r="A76" s="7"/>
      <c r="B76" s="3"/>
      <c r="C76" s="7"/>
      <c r="E76" s="8"/>
      <c r="F76" s="8"/>
      <c r="G76" s="8"/>
      <c r="H76" s="8"/>
    </row>
    <row r="77" spans="1:8" ht="12.75" customHeight="1">
      <c r="A77" s="29" t="s">
        <v>36</v>
      </c>
      <c r="B77" s="3"/>
      <c r="C77" s="7"/>
      <c r="E77" s="8"/>
      <c r="F77" s="8"/>
      <c r="G77" s="8"/>
      <c r="H77" s="8"/>
    </row>
    <row r="78" spans="1:8" ht="12.75" customHeight="1">
      <c r="A78" s="1" t="s">
        <v>35</v>
      </c>
      <c r="B78" s="3"/>
      <c r="C78" s="7"/>
      <c r="E78" s="8"/>
      <c r="F78" s="8"/>
      <c r="G78" s="8"/>
      <c r="H78" s="8"/>
    </row>
    <row r="79" spans="1:8" ht="9" customHeight="1">
      <c r="A79" s="7"/>
      <c r="B79" s="3"/>
      <c r="C79" s="7"/>
      <c r="E79" s="8"/>
      <c r="F79" s="8"/>
      <c r="G79" s="8"/>
      <c r="H79" s="8"/>
    </row>
    <row r="80" spans="1:8" ht="12.75" customHeight="1">
      <c r="A80" s="15" t="s">
        <v>92</v>
      </c>
      <c r="B80" s="3"/>
      <c r="C80" s="7"/>
      <c r="E80" s="8"/>
      <c r="F80" s="8"/>
      <c r="G80" s="8"/>
      <c r="H80" s="8"/>
    </row>
    <row r="81" spans="1:8" ht="12.75" customHeight="1">
      <c r="A81" s="15" t="s">
        <v>131</v>
      </c>
      <c r="B81" s="3"/>
      <c r="C81" s="7"/>
      <c r="E81" s="8"/>
      <c r="F81" s="8"/>
      <c r="G81" s="8"/>
      <c r="H81" s="8"/>
    </row>
    <row r="82" spans="1:8" ht="9" customHeight="1">
      <c r="A82" s="30"/>
      <c r="B82" s="3"/>
      <c r="C82" s="7"/>
      <c r="E82" s="8"/>
      <c r="F82" s="8"/>
      <c r="G82" s="8"/>
      <c r="H82" s="8"/>
    </row>
    <row r="83" spans="1:8" ht="12.75">
      <c r="A83" s="15"/>
      <c r="B83" s="3"/>
      <c r="C83" s="7"/>
      <c r="E83" s="8"/>
      <c r="F83" s="17" t="s">
        <v>5</v>
      </c>
      <c r="G83" s="16"/>
      <c r="H83" s="17" t="s">
        <v>5</v>
      </c>
    </row>
    <row r="84" spans="1:8" ht="12.75">
      <c r="A84" s="7"/>
      <c r="B84" s="3"/>
      <c r="C84" s="7"/>
      <c r="E84" s="8"/>
      <c r="F84" s="39">
        <f>E10</f>
        <v>40908</v>
      </c>
      <c r="G84" s="16"/>
      <c r="H84" s="39">
        <v>40543</v>
      </c>
    </row>
    <row r="85" spans="1:8" ht="12.75">
      <c r="A85" s="7"/>
      <c r="B85" s="3"/>
      <c r="C85" s="7"/>
      <c r="E85" s="8"/>
      <c r="F85" s="19" t="s">
        <v>1</v>
      </c>
      <c r="G85" s="16"/>
      <c r="H85" s="19" t="s">
        <v>1</v>
      </c>
    </row>
    <row r="86" spans="2:8" ht="4.5" customHeight="1">
      <c r="B86" s="3"/>
      <c r="C86" s="3"/>
      <c r="E86" s="8"/>
      <c r="F86" s="8"/>
      <c r="G86" s="8"/>
      <c r="H86" s="8"/>
    </row>
    <row r="87" spans="1:8" ht="12.75" customHeight="1">
      <c r="A87" s="15" t="s">
        <v>38</v>
      </c>
      <c r="B87" s="3"/>
      <c r="C87" s="3"/>
      <c r="E87" s="8"/>
      <c r="F87" s="8"/>
      <c r="G87" s="8"/>
      <c r="H87" s="16"/>
    </row>
    <row r="88" spans="1:8" ht="4.5" customHeight="1">
      <c r="A88" s="7"/>
      <c r="B88" s="3"/>
      <c r="C88" s="3"/>
      <c r="E88" s="8"/>
      <c r="F88" s="10"/>
      <c r="G88" s="8"/>
      <c r="H88" s="10"/>
    </row>
    <row r="89" spans="2:8" ht="12.75" customHeight="1">
      <c r="B89" s="7" t="s">
        <v>43</v>
      </c>
      <c r="C89" s="7"/>
      <c r="F89" s="11">
        <v>183703</v>
      </c>
      <c r="G89" s="8"/>
      <c r="H89" s="11">
        <v>169472</v>
      </c>
    </row>
    <row r="90" spans="2:8" ht="4.5" customHeight="1">
      <c r="B90" s="7"/>
      <c r="C90" s="7"/>
      <c r="F90" s="11"/>
      <c r="G90" s="8"/>
      <c r="H90" s="11"/>
    </row>
    <row r="91" spans="2:8" ht="12.75" customHeight="1">
      <c r="B91" s="7" t="s">
        <v>86</v>
      </c>
      <c r="C91" s="7"/>
      <c r="F91" s="11">
        <v>90760</v>
      </c>
      <c r="G91" s="8"/>
      <c r="H91" s="11">
        <v>88325</v>
      </c>
    </row>
    <row r="92" spans="1:8" ht="4.5" customHeight="1">
      <c r="A92" s="7"/>
      <c r="C92" s="7"/>
      <c r="F92" s="11"/>
      <c r="G92" s="8"/>
      <c r="H92" s="11"/>
    </row>
    <row r="93" spans="2:8" ht="12.75" customHeight="1">
      <c r="B93" s="1" t="s">
        <v>33</v>
      </c>
      <c r="C93" s="7"/>
      <c r="F93" s="11">
        <v>16278</v>
      </c>
      <c r="G93" s="8"/>
      <c r="H93" s="11">
        <v>16278</v>
      </c>
    </row>
    <row r="94" spans="3:8" ht="4.5" customHeight="1">
      <c r="C94" s="7"/>
      <c r="F94" s="11"/>
      <c r="G94" s="8"/>
      <c r="H94" s="11"/>
    </row>
    <row r="95" spans="2:8" ht="12.75" customHeight="1">
      <c r="B95" s="1" t="s">
        <v>81</v>
      </c>
      <c r="C95" s="7"/>
      <c r="F95" s="11">
        <v>79239</v>
      </c>
      <c r="G95" s="8"/>
      <c r="H95" s="11">
        <v>67511</v>
      </c>
    </row>
    <row r="96" spans="2:8" ht="4.5" customHeight="1">
      <c r="B96" s="7"/>
      <c r="C96" s="7"/>
      <c r="F96" s="11"/>
      <c r="G96" s="8"/>
      <c r="H96" s="11"/>
    </row>
    <row r="97" spans="2:8" ht="12" customHeight="1">
      <c r="B97" s="1" t="s">
        <v>80</v>
      </c>
      <c r="C97" s="7"/>
      <c r="F97" s="11">
        <v>22162</v>
      </c>
      <c r="G97" s="8"/>
      <c r="H97" s="11">
        <v>12126</v>
      </c>
    </row>
    <row r="98" spans="2:8" ht="4.5" customHeight="1">
      <c r="B98" s="7"/>
      <c r="C98" s="7"/>
      <c r="F98" s="11"/>
      <c r="G98" s="8"/>
      <c r="H98" s="11"/>
    </row>
    <row r="99" spans="2:8" ht="12.75" customHeight="1">
      <c r="B99" s="7" t="s">
        <v>126</v>
      </c>
      <c r="C99" s="7"/>
      <c r="F99" s="11">
        <f>30+564</f>
        <v>594</v>
      </c>
      <c r="G99" s="8"/>
      <c r="H99" s="11">
        <v>590</v>
      </c>
    </row>
    <row r="100" spans="1:8" ht="4.5" customHeight="1">
      <c r="A100" s="7"/>
      <c r="B100" s="7"/>
      <c r="C100" s="7"/>
      <c r="F100" s="11"/>
      <c r="G100" s="8"/>
      <c r="H100" s="11"/>
    </row>
    <row r="101" spans="1:8" ht="12.75" customHeight="1">
      <c r="A101" s="7" t="s">
        <v>66</v>
      </c>
      <c r="B101" s="7"/>
      <c r="C101" s="7"/>
      <c r="F101" s="10">
        <f>SUM(F89:F100)</f>
        <v>392736</v>
      </c>
      <c r="G101" s="8"/>
      <c r="H101" s="10">
        <f>SUM(H89:H100)</f>
        <v>354302</v>
      </c>
    </row>
    <row r="102" spans="1:8" ht="4.5" customHeight="1">
      <c r="A102" s="7"/>
      <c r="B102" s="7"/>
      <c r="C102" s="7"/>
      <c r="F102" s="12"/>
      <c r="G102" s="8"/>
      <c r="H102" s="12"/>
    </row>
    <row r="103" spans="1:8" ht="4.5" customHeight="1">
      <c r="A103" s="7"/>
      <c r="B103" s="7"/>
      <c r="C103" s="7"/>
      <c r="F103" s="13"/>
      <c r="G103" s="8"/>
      <c r="H103" s="13"/>
    </row>
    <row r="104" spans="1:8" ht="12.75" customHeight="1">
      <c r="A104" s="15" t="s">
        <v>67</v>
      </c>
      <c r="C104" s="7"/>
      <c r="F104" s="13"/>
      <c r="G104" s="8"/>
      <c r="H104" s="13"/>
    </row>
    <row r="105" spans="1:8" ht="4.5" customHeight="1">
      <c r="A105" s="7"/>
      <c r="C105" s="7"/>
      <c r="F105" s="10"/>
      <c r="G105" s="8"/>
      <c r="H105" s="10"/>
    </row>
    <row r="106" spans="1:8" ht="12.75" customHeight="1">
      <c r="A106" s="7"/>
      <c r="B106" s="7" t="s">
        <v>7</v>
      </c>
      <c r="F106" s="18">
        <v>37404</v>
      </c>
      <c r="G106" s="8"/>
      <c r="H106" s="18">
        <v>39291</v>
      </c>
    </row>
    <row r="107" spans="1:8" ht="4.5" customHeight="1">
      <c r="A107" s="7"/>
      <c r="B107" s="7"/>
      <c r="C107" s="7"/>
      <c r="F107" s="11"/>
      <c r="G107" s="8"/>
      <c r="H107" s="11"/>
    </row>
    <row r="108" spans="1:8" ht="12.75" customHeight="1">
      <c r="A108" s="7"/>
      <c r="B108" s="7" t="s">
        <v>72</v>
      </c>
      <c r="C108" s="7"/>
      <c r="F108" s="11">
        <v>110081</v>
      </c>
      <c r="G108" s="8"/>
      <c r="H108" s="11">
        <v>89294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73</v>
      </c>
      <c r="C110" s="7"/>
      <c r="F110" s="18">
        <v>12990</v>
      </c>
      <c r="G110" s="8"/>
      <c r="H110" s="18">
        <v>11664</v>
      </c>
    </row>
    <row r="111" spans="1:8" ht="4.5" customHeight="1">
      <c r="A111" s="7"/>
      <c r="B111" s="7"/>
      <c r="C111" s="7"/>
      <c r="F111" s="11"/>
      <c r="G111" s="8"/>
      <c r="H111" s="11"/>
    </row>
    <row r="112" spans="1:8" ht="12.75" customHeight="1">
      <c r="A112" s="7"/>
      <c r="B112" s="7" t="s">
        <v>76</v>
      </c>
      <c r="C112" s="7"/>
      <c r="F112" s="18">
        <v>12726</v>
      </c>
      <c r="G112" s="8"/>
      <c r="H112" s="18">
        <v>12899</v>
      </c>
    </row>
    <row r="113" spans="1:8" ht="4.5" customHeight="1">
      <c r="A113" s="7"/>
      <c r="B113" s="7"/>
      <c r="C113" s="7"/>
      <c r="F113" s="18"/>
      <c r="G113" s="8"/>
      <c r="H113" s="18"/>
    </row>
    <row r="114" spans="1:8" ht="12.75" customHeight="1">
      <c r="A114" s="7"/>
      <c r="B114" s="7" t="s">
        <v>44</v>
      </c>
      <c r="C114" s="7"/>
      <c r="F114" s="18">
        <f>912+69508</f>
        <v>70420</v>
      </c>
      <c r="G114" s="8"/>
      <c r="H114" s="18">
        <f>575+33709</f>
        <v>34284</v>
      </c>
    </row>
    <row r="115" spans="1:8" ht="4.5" customHeight="1">
      <c r="A115" s="7"/>
      <c r="B115" s="7"/>
      <c r="C115" s="7"/>
      <c r="F115" s="18"/>
      <c r="G115" s="8"/>
      <c r="H115" s="18"/>
    </row>
    <row r="116" spans="1:8" ht="12.75" customHeight="1">
      <c r="A116" s="7" t="s">
        <v>51</v>
      </c>
      <c r="B116" s="7"/>
      <c r="C116" s="7"/>
      <c r="F116" s="10">
        <f>SUM(F106:F115)</f>
        <v>243621</v>
      </c>
      <c r="G116" s="8"/>
      <c r="H116" s="10">
        <f>SUM(H106:H115)</f>
        <v>187432</v>
      </c>
    </row>
    <row r="117" spans="1:8" ht="4.5" customHeight="1">
      <c r="A117" s="7"/>
      <c r="B117" s="7"/>
      <c r="C117" s="7"/>
      <c r="F117" s="12"/>
      <c r="G117" s="8"/>
      <c r="H117" s="12"/>
    </row>
    <row r="118" spans="1:8" ht="7.5" customHeight="1">
      <c r="A118" s="7"/>
      <c r="B118" s="7"/>
      <c r="C118" s="7"/>
      <c r="F118" s="13"/>
      <c r="G118" s="8"/>
      <c r="H118" s="13"/>
    </row>
    <row r="119" spans="1:8" ht="12.75" customHeight="1">
      <c r="A119" s="15" t="s">
        <v>37</v>
      </c>
      <c r="B119" s="7"/>
      <c r="C119" s="7"/>
      <c r="F119" s="13">
        <f>F101+F116</f>
        <v>636357</v>
      </c>
      <c r="G119" s="8"/>
      <c r="H119" s="13">
        <f>H101+H116</f>
        <v>541734</v>
      </c>
    </row>
    <row r="120" spans="1:8" ht="4.5" customHeight="1" thickBot="1">
      <c r="A120" s="7"/>
      <c r="B120" s="7"/>
      <c r="C120" s="7"/>
      <c r="F120" s="14"/>
      <c r="G120" s="8"/>
      <c r="H120" s="14"/>
    </row>
    <row r="121" spans="1:8" ht="10.5" customHeight="1">
      <c r="A121" s="7"/>
      <c r="B121" s="7"/>
      <c r="C121" s="7"/>
      <c r="F121" s="13"/>
      <c r="G121" s="8"/>
      <c r="H121" s="13"/>
    </row>
    <row r="122" spans="1:8" ht="12.75" customHeight="1">
      <c r="A122" s="15" t="s">
        <v>109</v>
      </c>
      <c r="B122" s="7"/>
      <c r="C122" s="7"/>
      <c r="F122" s="13"/>
      <c r="G122" s="8"/>
      <c r="H122" s="13"/>
    </row>
    <row r="123" spans="1:8" ht="4.5" customHeight="1">
      <c r="A123" s="7"/>
      <c r="B123" s="7"/>
      <c r="C123" s="7"/>
      <c r="F123" s="10"/>
      <c r="G123" s="8"/>
      <c r="H123" s="10"/>
    </row>
    <row r="124" spans="1:8" ht="12.75" customHeight="1">
      <c r="A124" s="7"/>
      <c r="B124" s="7" t="s">
        <v>45</v>
      </c>
      <c r="C124" s="7"/>
      <c r="F124" s="11">
        <v>68781</v>
      </c>
      <c r="G124" s="8"/>
      <c r="H124" s="11">
        <v>68781</v>
      </c>
    </row>
    <row r="125" spans="1:8" ht="4.5" customHeight="1">
      <c r="A125" s="7"/>
      <c r="B125" s="7"/>
      <c r="C125" s="7"/>
      <c r="F125" s="11"/>
      <c r="G125" s="8"/>
      <c r="H125" s="11"/>
    </row>
    <row r="126" spans="1:8" ht="12.75" customHeight="1">
      <c r="A126" s="7"/>
      <c r="B126" s="7" t="s">
        <v>82</v>
      </c>
      <c r="C126" s="7"/>
      <c r="F126" s="11">
        <v>-11613</v>
      </c>
      <c r="G126" s="8"/>
      <c r="H126" s="11">
        <v>-20007</v>
      </c>
    </row>
    <row r="127" spans="1:8" ht="4.5" customHeight="1">
      <c r="A127" s="7"/>
      <c r="B127" s="7"/>
      <c r="C127" s="7"/>
      <c r="F127" s="11"/>
      <c r="G127" s="8"/>
      <c r="H127" s="11"/>
    </row>
    <row r="128" spans="1:8" ht="12.75">
      <c r="A128" s="7"/>
      <c r="B128" s="7" t="s">
        <v>4</v>
      </c>
      <c r="C128" s="7"/>
      <c r="F128" s="11">
        <f>6681+2-728+303670</f>
        <v>309625</v>
      </c>
      <c r="G128" s="8"/>
      <c r="H128" s="11">
        <f>5559+234532-728-2</f>
        <v>239361</v>
      </c>
    </row>
    <row r="129" spans="1:8" ht="4.5" customHeight="1">
      <c r="A129" s="7"/>
      <c r="B129" s="7"/>
      <c r="C129" s="7"/>
      <c r="F129" s="12"/>
      <c r="G129" s="8"/>
      <c r="H129" s="12"/>
    </row>
    <row r="130" spans="1:8" ht="12.75" customHeight="1">
      <c r="A130" s="7"/>
      <c r="B130" s="7"/>
      <c r="C130" s="7"/>
      <c r="F130" s="11">
        <f>SUM(F124:F129)</f>
        <v>366793</v>
      </c>
      <c r="G130" s="8"/>
      <c r="H130" s="11">
        <f>SUM(H124:H129)</f>
        <v>288135</v>
      </c>
    </row>
    <row r="131" spans="1:8" ht="4.5" customHeight="1">
      <c r="A131" s="7"/>
      <c r="B131" s="7"/>
      <c r="C131" s="7"/>
      <c r="F131" s="11"/>
      <c r="G131" s="8"/>
      <c r="H131" s="11"/>
    </row>
    <row r="132" spans="1:8" ht="12.75" customHeight="1">
      <c r="A132" s="15" t="s">
        <v>95</v>
      </c>
      <c r="C132" s="7"/>
      <c r="F132" s="11">
        <v>8045</v>
      </c>
      <c r="G132" s="8"/>
      <c r="H132" s="11">
        <v>7670</v>
      </c>
    </row>
    <row r="133" spans="1:8" ht="4.5" customHeight="1">
      <c r="A133" s="7"/>
      <c r="B133" s="7"/>
      <c r="C133" s="7"/>
      <c r="F133" s="12"/>
      <c r="G133" s="8"/>
      <c r="H133" s="12"/>
    </row>
    <row r="134" spans="1:8" ht="12.75" customHeight="1">
      <c r="A134" s="15" t="s">
        <v>68</v>
      </c>
      <c r="B134" s="7"/>
      <c r="C134" s="7"/>
      <c r="F134" s="11">
        <f>F130+F132</f>
        <v>374838</v>
      </c>
      <c r="G134" s="8"/>
      <c r="H134" s="11">
        <f>H130+H132</f>
        <v>295805</v>
      </c>
    </row>
    <row r="135" spans="1:8" ht="4.5" customHeight="1">
      <c r="A135" s="7"/>
      <c r="B135" s="7"/>
      <c r="C135" s="7"/>
      <c r="F135" s="12"/>
      <c r="G135" s="8"/>
      <c r="H135" s="12"/>
    </row>
    <row r="136" spans="1:8" ht="4.5" customHeight="1">
      <c r="A136" s="7"/>
      <c r="B136" s="7"/>
      <c r="C136" s="7"/>
      <c r="F136" s="13"/>
      <c r="G136" s="8"/>
      <c r="H136" s="13"/>
    </row>
    <row r="137" spans="1:8" ht="12.75" customHeight="1">
      <c r="A137" s="15" t="s">
        <v>39</v>
      </c>
      <c r="B137" s="7"/>
      <c r="C137" s="7"/>
      <c r="F137" s="13"/>
      <c r="G137" s="8"/>
      <c r="H137" s="13"/>
    </row>
    <row r="138" spans="1:8" ht="4.5" customHeight="1">
      <c r="A138" s="7"/>
      <c r="B138" s="7"/>
      <c r="C138" s="7"/>
      <c r="F138" s="10"/>
      <c r="G138" s="8"/>
      <c r="H138" s="10"/>
    </row>
    <row r="139" spans="1:8" ht="12.75" customHeight="1">
      <c r="A139" s="7"/>
      <c r="B139" s="20" t="s">
        <v>12</v>
      </c>
      <c r="C139" s="7"/>
      <c r="F139" s="11">
        <f>1864+56276</f>
        <v>58140</v>
      </c>
      <c r="G139" s="8"/>
      <c r="H139" s="11">
        <v>85969</v>
      </c>
    </row>
    <row r="140" spans="1:8" ht="4.5" customHeight="1">
      <c r="A140" s="7"/>
      <c r="B140" s="7"/>
      <c r="C140" s="7"/>
      <c r="F140" s="11"/>
      <c r="G140" s="8"/>
      <c r="H140" s="11"/>
    </row>
    <row r="141" spans="1:8" ht="12.75" customHeight="1">
      <c r="A141" s="7"/>
      <c r="B141" s="20" t="s">
        <v>53</v>
      </c>
      <c r="C141" s="7"/>
      <c r="F141" s="11">
        <v>19119</v>
      </c>
      <c r="G141" s="8"/>
      <c r="H141" s="11">
        <v>19118</v>
      </c>
    </row>
    <row r="142" spans="1:8" ht="4.5" customHeight="1">
      <c r="A142" s="7"/>
      <c r="B142" s="20"/>
      <c r="C142" s="7"/>
      <c r="F142" s="12"/>
      <c r="G142" s="8"/>
      <c r="H142" s="12"/>
    </row>
    <row r="143" spans="1:8" ht="12.75" customHeight="1">
      <c r="A143" s="7" t="s">
        <v>42</v>
      </c>
      <c r="B143" s="7"/>
      <c r="C143" s="7"/>
      <c r="F143" s="11">
        <f>F139+F141</f>
        <v>77259</v>
      </c>
      <c r="G143" s="8"/>
      <c r="H143" s="11">
        <f>H139+H141</f>
        <v>105087</v>
      </c>
    </row>
    <row r="144" spans="1:8" ht="4.5" customHeight="1">
      <c r="A144" s="7"/>
      <c r="B144" s="7"/>
      <c r="C144" s="7"/>
      <c r="F144" s="12"/>
      <c r="G144" s="8"/>
      <c r="H144" s="12"/>
    </row>
    <row r="145" spans="1:8" ht="4.5" customHeight="1">
      <c r="A145" s="7"/>
      <c r="B145" s="7"/>
      <c r="C145" s="7"/>
      <c r="F145" s="13"/>
      <c r="G145" s="8"/>
      <c r="H145" s="13"/>
    </row>
    <row r="146" spans="1:8" ht="12.75" customHeight="1">
      <c r="A146" s="15" t="s">
        <v>52</v>
      </c>
      <c r="C146" s="7"/>
      <c r="F146" s="13"/>
      <c r="G146" s="8"/>
      <c r="H146" s="13"/>
    </row>
    <row r="147" spans="1:8" ht="4.5" customHeight="1">
      <c r="A147" s="7"/>
      <c r="B147" s="7"/>
      <c r="C147" s="7"/>
      <c r="F147" s="10"/>
      <c r="G147" s="8"/>
      <c r="H147" s="10"/>
    </row>
    <row r="148" spans="1:8" ht="12.75" customHeight="1">
      <c r="A148" s="7"/>
      <c r="B148" s="7" t="s">
        <v>75</v>
      </c>
      <c r="C148" s="7"/>
      <c r="F148" s="18">
        <v>60312</v>
      </c>
      <c r="G148" s="8"/>
      <c r="H148" s="18">
        <v>60377</v>
      </c>
    </row>
    <row r="149" spans="1:8" ht="4.5" customHeight="1">
      <c r="A149" s="7"/>
      <c r="B149" s="7"/>
      <c r="C149" s="7"/>
      <c r="F149" s="18"/>
      <c r="G149" s="8"/>
      <c r="H149" s="18"/>
    </row>
    <row r="150" spans="1:8" ht="12.75" customHeight="1">
      <c r="A150" s="7"/>
      <c r="B150" s="7" t="s">
        <v>74</v>
      </c>
      <c r="C150" s="7"/>
      <c r="F150" s="18">
        <f>41589+1427</f>
        <v>43016</v>
      </c>
      <c r="G150" s="8"/>
      <c r="H150" s="18">
        <f>22179+147+436-1380</f>
        <v>21382</v>
      </c>
    </row>
    <row r="151" spans="1:8" ht="4.5" customHeight="1">
      <c r="A151" s="7"/>
      <c r="B151" s="7"/>
      <c r="C151" s="7"/>
      <c r="F151" s="18"/>
      <c r="G151" s="8"/>
      <c r="H151" s="18"/>
    </row>
    <row r="152" spans="1:8" ht="12.75" customHeight="1">
      <c r="A152" s="7"/>
      <c r="B152" s="7" t="s">
        <v>77</v>
      </c>
      <c r="C152" s="7"/>
      <c r="F152" s="18">
        <v>23113</v>
      </c>
      <c r="G152" s="8"/>
      <c r="H152" s="18">
        <v>9026</v>
      </c>
    </row>
    <row r="153" spans="1:8" ht="4.5" customHeight="1">
      <c r="A153" s="7"/>
      <c r="B153" s="7"/>
      <c r="C153" s="7"/>
      <c r="F153" s="18"/>
      <c r="G153" s="8"/>
      <c r="H153" s="18"/>
    </row>
    <row r="154" spans="1:8" ht="12.75" customHeight="1">
      <c r="A154" s="7"/>
      <c r="B154" s="7" t="s">
        <v>40</v>
      </c>
      <c r="C154" s="7"/>
      <c r="F154" s="18">
        <v>13444</v>
      </c>
      <c r="G154" s="8"/>
      <c r="H154" s="18">
        <v>0</v>
      </c>
    </row>
    <row r="155" spans="1:8" ht="4.5" customHeight="1">
      <c r="A155" s="7"/>
      <c r="B155" s="7"/>
      <c r="C155" s="7"/>
      <c r="F155" s="11"/>
      <c r="G155" s="8"/>
      <c r="H155" s="11"/>
    </row>
    <row r="156" spans="1:8" ht="12.75" customHeight="1">
      <c r="A156" s="7"/>
      <c r="B156" s="7" t="s">
        <v>12</v>
      </c>
      <c r="C156" s="7"/>
      <c r="F156" s="11">
        <f>22767+1311+19968+329</f>
        <v>44375</v>
      </c>
      <c r="G156" s="8"/>
      <c r="H156" s="11">
        <f>2268+47789</f>
        <v>50057</v>
      </c>
    </row>
    <row r="157" spans="1:8" ht="4.5" customHeight="1">
      <c r="A157" s="7"/>
      <c r="B157" s="7"/>
      <c r="C157" s="7"/>
      <c r="F157" s="19"/>
      <c r="G157" s="8"/>
      <c r="H157" s="19"/>
    </row>
    <row r="158" spans="1:8" ht="12.75" customHeight="1">
      <c r="A158" s="7" t="s">
        <v>54</v>
      </c>
      <c r="B158" s="7"/>
      <c r="C158" s="7"/>
      <c r="F158" s="10">
        <f>SUM(F148:F157)</f>
        <v>184260</v>
      </c>
      <c r="G158" s="8"/>
      <c r="H158" s="10">
        <f>SUM(H148:H157)</f>
        <v>140842</v>
      </c>
    </row>
    <row r="159" spans="1:8" ht="4.5" customHeight="1">
      <c r="A159" s="7"/>
      <c r="B159" s="7"/>
      <c r="C159" s="7"/>
      <c r="F159" s="12"/>
      <c r="G159" s="8"/>
      <c r="H159" s="12"/>
    </row>
    <row r="160" spans="1:8" ht="4.5" customHeight="1">
      <c r="A160" s="7"/>
      <c r="B160" s="7"/>
      <c r="C160" s="7"/>
      <c r="F160" s="42"/>
      <c r="G160" s="8"/>
      <c r="H160" s="42"/>
    </row>
    <row r="161" spans="1:8" ht="12.75" customHeight="1">
      <c r="A161" s="15" t="s">
        <v>41</v>
      </c>
      <c r="B161" s="7"/>
      <c r="C161" s="7"/>
      <c r="F161" s="13">
        <f>F134+F143+F158</f>
        <v>636357</v>
      </c>
      <c r="G161" s="8"/>
      <c r="H161" s="13">
        <f>H134+H143+H158</f>
        <v>541734</v>
      </c>
    </row>
    <row r="162" spans="1:8" ht="4.5" customHeight="1" thickBot="1">
      <c r="A162" s="7"/>
      <c r="B162" s="20"/>
      <c r="C162" s="20"/>
      <c r="F162" s="14"/>
      <c r="G162" s="8"/>
      <c r="H162" s="14"/>
    </row>
    <row r="163" spans="1:9" ht="12.75" customHeight="1">
      <c r="A163" s="7"/>
      <c r="B163" s="20"/>
      <c r="C163" s="20"/>
      <c r="F163" s="8"/>
      <c r="G163" s="8"/>
      <c r="H163" s="8"/>
      <c r="I163" s="8">
        <f>F119-F161</f>
        <v>0</v>
      </c>
    </row>
    <row r="164" spans="1:9" ht="7.5" customHeight="1">
      <c r="A164" s="7"/>
      <c r="B164" s="20"/>
      <c r="C164" s="20"/>
      <c r="F164" s="8"/>
      <c r="G164" s="8"/>
      <c r="H164" s="8"/>
      <c r="I164" s="8"/>
    </row>
    <row r="165" spans="1:8" ht="12.75" customHeight="1">
      <c r="A165" s="20" t="s">
        <v>55</v>
      </c>
      <c r="C165" s="20"/>
      <c r="F165" s="22">
        <f>F130/(F124*2-3117)</f>
        <v>2.7282011231358547</v>
      </c>
      <c r="G165" s="22"/>
      <c r="H165" s="22">
        <f>H130/(H124*2-6240)</f>
        <v>2.194110659295472</v>
      </c>
    </row>
    <row r="166" spans="1:8" ht="7.5" customHeight="1">
      <c r="A166" s="20"/>
      <c r="C166" s="20"/>
      <c r="F166" s="22"/>
      <c r="G166" s="22"/>
      <c r="H166" s="22"/>
    </row>
    <row r="167" spans="1:8" ht="12.75">
      <c r="A167" s="20"/>
      <c r="C167" s="20"/>
      <c r="F167" s="22"/>
      <c r="G167" s="22"/>
      <c r="H167" s="22"/>
    </row>
    <row r="168" spans="1:8" ht="12.75" customHeight="1">
      <c r="A168" s="7" t="s">
        <v>120</v>
      </c>
      <c r="C168" s="20"/>
      <c r="F168" s="22"/>
      <c r="G168" s="22"/>
      <c r="H168" s="22"/>
    </row>
    <row r="169" spans="1:8" ht="12.75" customHeight="1">
      <c r="A169" s="7" t="s">
        <v>128</v>
      </c>
      <c r="B169" s="7"/>
      <c r="E169" s="13"/>
      <c r="F169" s="21"/>
      <c r="G169" s="13"/>
      <c r="H169" s="22"/>
    </row>
    <row r="170" spans="1:8" ht="6.75" customHeight="1">
      <c r="A170" s="7"/>
      <c r="B170" s="7"/>
      <c r="E170" s="13"/>
      <c r="F170" s="21"/>
      <c r="G170" s="13"/>
      <c r="H170" s="22"/>
    </row>
    <row r="171" spans="1:8" ht="12.75" customHeight="1">
      <c r="A171" s="29" t="s">
        <v>36</v>
      </c>
      <c r="C171" s="20"/>
      <c r="F171" s="22"/>
      <c r="G171" s="22"/>
      <c r="H171" s="22"/>
    </row>
    <row r="172" spans="1:8" ht="12.75" customHeight="1">
      <c r="A172" s="1" t="s">
        <v>35</v>
      </c>
      <c r="C172" s="20"/>
      <c r="F172" s="22"/>
      <c r="G172" s="22"/>
      <c r="H172" s="22"/>
    </row>
    <row r="173" spans="1:8" ht="12.75" customHeight="1">
      <c r="A173" s="7"/>
      <c r="C173" s="20"/>
      <c r="F173" s="22"/>
      <c r="G173" s="22"/>
      <c r="H173" s="22"/>
    </row>
    <row r="174" spans="1:8" ht="12.75" customHeight="1">
      <c r="A174" s="15" t="s">
        <v>93</v>
      </c>
      <c r="C174" s="20"/>
      <c r="F174" s="22"/>
      <c r="G174" s="22"/>
      <c r="H174" s="22"/>
    </row>
    <row r="175" spans="1:10" ht="12.75" customHeight="1">
      <c r="A175" s="15" t="str">
        <f>A5</f>
        <v>FOR THE QUARTER ENDED 31 DECEMBER 2011</v>
      </c>
      <c r="C175" s="20"/>
      <c r="F175" s="22"/>
      <c r="G175" s="22"/>
      <c r="H175" s="22"/>
      <c r="J175" s="33"/>
    </row>
    <row r="176" spans="1:10" ht="12.75" customHeight="1">
      <c r="A176" s="7"/>
      <c r="C176" s="20"/>
      <c r="F176" s="23" t="s">
        <v>3</v>
      </c>
      <c r="G176" s="22"/>
      <c r="H176" s="4" t="s">
        <v>8</v>
      </c>
      <c r="J176" s="26"/>
    </row>
    <row r="177" spans="1:10" ht="12.75" customHeight="1">
      <c r="A177" s="7"/>
      <c r="C177" s="20"/>
      <c r="F177" s="24" t="s">
        <v>107</v>
      </c>
      <c r="G177" s="22"/>
      <c r="H177" s="24" t="s">
        <v>108</v>
      </c>
      <c r="J177" s="26"/>
    </row>
    <row r="178" spans="1:10" ht="12.75" customHeight="1">
      <c r="A178" s="7"/>
      <c r="C178" s="20"/>
      <c r="F178" s="39">
        <f>E10</f>
        <v>40908</v>
      </c>
      <c r="G178" s="22"/>
      <c r="H178" s="39">
        <f>F10</f>
        <v>40543</v>
      </c>
      <c r="J178" s="26"/>
    </row>
    <row r="179" spans="1:10" ht="12.75" customHeight="1">
      <c r="A179" s="7"/>
      <c r="C179" s="20"/>
      <c r="F179" s="25" t="s">
        <v>1</v>
      </c>
      <c r="G179" s="22"/>
      <c r="H179" s="25" t="s">
        <v>1</v>
      </c>
      <c r="J179" s="26"/>
    </row>
    <row r="180" spans="1:10" ht="12.75" customHeight="1">
      <c r="A180" s="7"/>
      <c r="C180" s="20"/>
      <c r="E180" s="8"/>
      <c r="F180" s="8"/>
      <c r="G180" s="8"/>
      <c r="H180" s="8"/>
      <c r="J180" s="13"/>
    </row>
    <row r="181" spans="1:10" ht="12.75" customHeight="1">
      <c r="A181" s="15" t="s">
        <v>61</v>
      </c>
      <c r="C181" s="20"/>
      <c r="E181" s="8"/>
      <c r="F181" s="8"/>
      <c r="G181" s="8"/>
      <c r="H181" s="8"/>
      <c r="J181" s="13"/>
    </row>
    <row r="182" spans="1:10" ht="12.75" customHeight="1">
      <c r="A182" s="7" t="s">
        <v>32</v>
      </c>
      <c r="C182" s="20"/>
      <c r="E182" s="8"/>
      <c r="F182" s="8">
        <f>G31</f>
        <v>127584</v>
      </c>
      <c r="G182" s="8"/>
      <c r="H182" s="8">
        <f>H31</f>
        <v>80931</v>
      </c>
      <c r="J182" s="13"/>
    </row>
    <row r="183" spans="1:10" ht="12.75" customHeight="1">
      <c r="A183" s="7"/>
      <c r="C183" s="20"/>
      <c r="E183" s="8"/>
      <c r="F183" s="8"/>
      <c r="G183" s="8"/>
      <c r="H183" s="8"/>
      <c r="J183" s="13"/>
    </row>
    <row r="184" spans="1:10" ht="12.75" customHeight="1">
      <c r="A184" s="7" t="s">
        <v>90</v>
      </c>
      <c r="C184" s="20"/>
      <c r="E184" s="8"/>
      <c r="F184" s="8"/>
      <c r="G184" s="8"/>
      <c r="H184" s="8"/>
      <c r="J184" s="13"/>
    </row>
    <row r="185" spans="1:10" ht="12.75" customHeight="1">
      <c r="A185" s="7"/>
      <c r="B185" s="1" t="s">
        <v>13</v>
      </c>
      <c r="C185" s="20"/>
      <c r="E185" s="8"/>
      <c r="F185" s="8">
        <v>-10891</v>
      </c>
      <c r="G185" s="8"/>
      <c r="H185" s="8">
        <v>9819</v>
      </c>
      <c r="J185" s="13"/>
    </row>
    <row r="186" spans="1:10" ht="12.75" customHeight="1">
      <c r="A186" s="7"/>
      <c r="B186" s="1" t="s">
        <v>27</v>
      </c>
      <c r="C186" s="20"/>
      <c r="E186" s="8"/>
      <c r="F186" s="8">
        <v>-14760</v>
      </c>
      <c r="G186" s="8"/>
      <c r="H186" s="8">
        <f>-4964-3523</f>
        <v>-8487</v>
      </c>
      <c r="J186" s="13"/>
    </row>
    <row r="187" spans="1:10" ht="12.75" customHeight="1">
      <c r="A187" s="7"/>
      <c r="C187" s="20"/>
      <c r="E187" s="8"/>
      <c r="F187" s="9"/>
      <c r="G187" s="8"/>
      <c r="H187" s="9"/>
      <c r="J187" s="13"/>
    </row>
    <row r="188" spans="1:10" ht="12.75" customHeight="1">
      <c r="A188" s="7" t="s">
        <v>14</v>
      </c>
      <c r="C188" s="20"/>
      <c r="E188" s="8"/>
      <c r="F188" s="8">
        <f>SUM(F182:F187)</f>
        <v>101933</v>
      </c>
      <c r="G188" s="8"/>
      <c r="H188" s="8">
        <f>SUM(H182:H187)</f>
        <v>82263</v>
      </c>
      <c r="J188" s="13"/>
    </row>
    <row r="189" spans="1:10" ht="12.75" customHeight="1">
      <c r="A189" s="7"/>
      <c r="C189" s="20"/>
      <c r="E189" s="8"/>
      <c r="F189" s="8"/>
      <c r="G189" s="8"/>
      <c r="H189" s="8"/>
      <c r="J189" s="13"/>
    </row>
    <row r="190" spans="1:10" ht="12.75" customHeight="1">
      <c r="A190" s="7" t="s">
        <v>15</v>
      </c>
      <c r="C190" s="20"/>
      <c r="E190" s="8"/>
      <c r="F190" s="8"/>
      <c r="G190" s="8"/>
      <c r="H190" s="8"/>
      <c r="J190" s="13"/>
    </row>
    <row r="191" spans="1:10" ht="12.75" customHeight="1">
      <c r="A191" s="7"/>
      <c r="B191" s="1" t="s">
        <v>16</v>
      </c>
      <c r="C191" s="20"/>
      <c r="E191" s="8"/>
      <c r="F191" s="8">
        <v>-20199</v>
      </c>
      <c r="G191" s="8"/>
      <c r="H191" s="8">
        <f>-8198+2725+783</f>
        <v>-4690</v>
      </c>
      <c r="J191" s="13"/>
    </row>
    <row r="192" spans="1:10" ht="12.75" customHeight="1">
      <c r="A192" s="7"/>
      <c r="B192" s="1" t="s">
        <v>17</v>
      </c>
      <c r="C192" s="20"/>
      <c r="E192" s="8"/>
      <c r="F192" s="8">
        <v>33285</v>
      </c>
      <c r="G192" s="8"/>
      <c r="H192" s="8">
        <v>15535</v>
      </c>
      <c r="J192" s="13"/>
    </row>
    <row r="193" spans="1:10" ht="12.75" customHeight="1">
      <c r="A193" s="7"/>
      <c r="C193" s="20"/>
      <c r="E193" s="8"/>
      <c r="F193" s="9"/>
      <c r="G193" s="8"/>
      <c r="H193" s="9"/>
      <c r="J193" s="13"/>
    </row>
    <row r="194" spans="1:10" ht="12.75" customHeight="1">
      <c r="A194" s="7" t="s">
        <v>30</v>
      </c>
      <c r="C194" s="20"/>
      <c r="E194" s="8"/>
      <c r="F194" s="8">
        <f>SUM(F188:F193)</f>
        <v>115019</v>
      </c>
      <c r="G194" s="8"/>
      <c r="H194" s="8">
        <f>SUM(H188:H193)</f>
        <v>93108</v>
      </c>
      <c r="J194" s="13"/>
    </row>
    <row r="195" spans="1:10" ht="12.75" customHeight="1">
      <c r="A195" s="7"/>
      <c r="C195" s="20"/>
      <c r="E195" s="8"/>
      <c r="F195" s="8"/>
      <c r="G195" s="8"/>
      <c r="H195" s="8"/>
      <c r="J195" s="13"/>
    </row>
    <row r="196" spans="1:10" ht="12.75" customHeight="1">
      <c r="A196" s="15" t="s">
        <v>62</v>
      </c>
      <c r="C196" s="20"/>
      <c r="E196" s="8"/>
      <c r="F196" s="8"/>
      <c r="G196" s="8"/>
      <c r="H196" s="8"/>
      <c r="J196" s="13"/>
    </row>
    <row r="197" spans="1:10" ht="12.75" customHeight="1">
      <c r="A197" s="7"/>
      <c r="B197" s="1" t="s">
        <v>18</v>
      </c>
      <c r="C197" s="20"/>
      <c r="E197" s="8"/>
      <c r="F197" s="10">
        <v>-5000</v>
      </c>
      <c r="G197" s="8"/>
      <c r="H197" s="10">
        <v>0</v>
      </c>
      <c r="J197" s="13"/>
    </row>
    <row r="198" spans="1:10" ht="12.75" customHeight="1">
      <c r="A198" s="7"/>
      <c r="B198" s="1" t="s">
        <v>34</v>
      </c>
      <c r="C198" s="20"/>
      <c r="E198" s="8"/>
      <c r="F198" s="12">
        <f>-33682-11762+5807</f>
        <v>-39637</v>
      </c>
      <c r="G198" s="8"/>
      <c r="H198" s="12">
        <f>-45006-11125</f>
        <v>-56131</v>
      </c>
      <c r="J198" s="13"/>
    </row>
    <row r="199" spans="1:10" ht="12.75" customHeight="1">
      <c r="A199" s="7"/>
      <c r="C199" s="20"/>
      <c r="E199" s="8"/>
      <c r="F199" s="8">
        <f>SUM(F197:F198)</f>
        <v>-44637</v>
      </c>
      <c r="G199" s="8"/>
      <c r="H199" s="8">
        <f>SUM(H197:H198)</f>
        <v>-56131</v>
      </c>
      <c r="J199" s="13"/>
    </row>
    <row r="200" spans="1:10" ht="12.75" customHeight="1">
      <c r="A200" s="15" t="s">
        <v>71</v>
      </c>
      <c r="C200" s="20"/>
      <c r="E200" s="8"/>
      <c r="F200" s="8"/>
      <c r="G200" s="8"/>
      <c r="H200" s="8"/>
      <c r="J200" s="13"/>
    </row>
    <row r="201" spans="1:10" ht="12.75" customHeight="1">
      <c r="A201" s="7"/>
      <c r="B201" s="1" t="s">
        <v>28</v>
      </c>
      <c r="C201" s="20"/>
      <c r="E201" s="8"/>
      <c r="F201" s="10">
        <v>0</v>
      </c>
      <c r="G201" s="8"/>
      <c r="H201" s="10">
        <v>-13228</v>
      </c>
      <c r="J201" s="13"/>
    </row>
    <row r="202" spans="1:10" ht="12.75" customHeight="1">
      <c r="A202" s="7"/>
      <c r="B202" s="1" t="s">
        <v>23</v>
      </c>
      <c r="C202" s="20"/>
      <c r="E202" s="8"/>
      <c r="F202" s="11">
        <v>0</v>
      </c>
      <c r="G202" s="8"/>
      <c r="H202" s="11">
        <v>0</v>
      </c>
      <c r="J202" s="13"/>
    </row>
    <row r="203" spans="1:10" ht="12.75" customHeight="1">
      <c r="A203" s="7"/>
      <c r="B203" s="1" t="s">
        <v>19</v>
      </c>
      <c r="C203" s="20"/>
      <c r="E203" s="8"/>
      <c r="F203" s="11">
        <v>-31572</v>
      </c>
      <c r="G203" s="8"/>
      <c r="H203" s="11">
        <f>-38522-995+21095</f>
        <v>-18422</v>
      </c>
      <c r="J203" s="13"/>
    </row>
    <row r="204" spans="1:10" ht="12.75" customHeight="1">
      <c r="A204" s="7"/>
      <c r="B204" s="1" t="s">
        <v>121</v>
      </c>
      <c r="C204" s="20"/>
      <c r="E204" s="8"/>
      <c r="F204" s="12">
        <v>-735</v>
      </c>
      <c r="G204" s="8"/>
      <c r="H204" s="12">
        <f>-555+77</f>
        <v>-478</v>
      </c>
      <c r="J204" s="13"/>
    </row>
    <row r="205" spans="1:10" ht="12.75" customHeight="1">
      <c r="A205" s="7"/>
      <c r="C205" s="20"/>
      <c r="E205" s="8"/>
      <c r="F205" s="8">
        <f>SUM(F201:F204)</f>
        <v>-32307</v>
      </c>
      <c r="G205" s="8"/>
      <c r="H205" s="8">
        <f>SUM(H201:H204)</f>
        <v>-32128</v>
      </c>
      <c r="J205" s="13"/>
    </row>
    <row r="206" spans="1:10" ht="12.75" customHeight="1">
      <c r="A206" s="7"/>
      <c r="C206" s="20"/>
      <c r="E206" s="8"/>
      <c r="F206" s="9"/>
      <c r="G206" s="8"/>
      <c r="H206" s="9"/>
      <c r="J206" s="13"/>
    </row>
    <row r="207" spans="1:10" ht="12.75" customHeight="1">
      <c r="A207" s="15" t="s">
        <v>63</v>
      </c>
      <c r="C207" s="20"/>
      <c r="E207" s="8"/>
      <c r="F207" s="8">
        <f>F194+F199+F205</f>
        <v>38075</v>
      </c>
      <c r="G207" s="8"/>
      <c r="H207" s="8">
        <f>H194+H199+H205</f>
        <v>4849</v>
      </c>
      <c r="I207" s="8"/>
      <c r="J207" s="13"/>
    </row>
    <row r="208" spans="1:10" ht="12.75" customHeight="1">
      <c r="A208" s="15"/>
      <c r="C208" s="20"/>
      <c r="E208" s="8"/>
      <c r="F208" s="8"/>
      <c r="G208" s="8"/>
      <c r="H208" s="8"/>
      <c r="J208" s="13"/>
    </row>
    <row r="209" spans="1:10" ht="12.75" customHeight="1">
      <c r="A209" s="15" t="s">
        <v>136</v>
      </c>
      <c r="C209" s="20"/>
      <c r="E209" s="8"/>
      <c r="F209" s="8">
        <v>32016</v>
      </c>
      <c r="G209" s="8"/>
      <c r="H209" s="8">
        <v>27502</v>
      </c>
      <c r="J209" s="13"/>
    </row>
    <row r="210" spans="1:10" ht="12.75" customHeight="1">
      <c r="A210" s="15" t="s">
        <v>64</v>
      </c>
      <c r="C210" s="20"/>
      <c r="E210" s="8"/>
      <c r="F210" s="8">
        <v>0</v>
      </c>
      <c r="G210" s="8"/>
      <c r="H210" s="8">
        <v>-335</v>
      </c>
      <c r="J210" s="13"/>
    </row>
    <row r="211" spans="1:10" ht="12.75" customHeight="1">
      <c r="A211" s="15"/>
      <c r="C211" s="20"/>
      <c r="E211" s="8"/>
      <c r="F211" s="9"/>
      <c r="G211" s="8"/>
      <c r="H211" s="9"/>
      <c r="J211" s="13"/>
    </row>
    <row r="212" spans="1:10" ht="12.75" customHeight="1">
      <c r="A212" s="15" t="s">
        <v>137</v>
      </c>
      <c r="C212" s="20"/>
      <c r="E212" s="8"/>
      <c r="F212" s="8">
        <f>SUM(F207:F211)</f>
        <v>70091</v>
      </c>
      <c r="G212" s="8"/>
      <c r="H212" s="8">
        <f>SUM(H207:H211)</f>
        <v>32016</v>
      </c>
      <c r="J212" s="13"/>
    </row>
    <row r="213" spans="1:10" ht="7.5" customHeight="1" thickBot="1">
      <c r="A213" s="15"/>
      <c r="C213" s="20"/>
      <c r="E213" s="8"/>
      <c r="F213" s="14"/>
      <c r="G213" s="8"/>
      <c r="H213" s="14"/>
      <c r="J213" s="13"/>
    </row>
    <row r="214" spans="1:10" ht="12.75" customHeight="1">
      <c r="A214" s="15"/>
      <c r="C214" s="20"/>
      <c r="E214" s="8"/>
      <c r="F214" s="13"/>
      <c r="G214" s="8"/>
      <c r="H214" s="13"/>
      <c r="J214" s="13"/>
    </row>
    <row r="215" spans="1:10" ht="12.75" customHeight="1">
      <c r="A215" s="15"/>
      <c r="C215" s="20"/>
      <c r="E215" s="8"/>
      <c r="F215" s="8"/>
      <c r="G215" s="8"/>
      <c r="H215" s="8"/>
      <c r="J215" s="13"/>
    </row>
    <row r="216" spans="1:10" ht="12.75" customHeight="1">
      <c r="A216" s="15" t="s">
        <v>137</v>
      </c>
      <c r="C216" s="20"/>
      <c r="E216" s="8"/>
      <c r="F216" s="8"/>
      <c r="G216" s="8"/>
      <c r="H216" s="8"/>
      <c r="J216" s="13"/>
    </row>
    <row r="217" spans="2:10" ht="12.75" customHeight="1">
      <c r="B217" s="1" t="s">
        <v>25</v>
      </c>
      <c r="C217" s="20"/>
      <c r="E217" s="8"/>
      <c r="F217" s="8">
        <v>912</v>
      </c>
      <c r="G217" s="8"/>
      <c r="H217" s="8">
        <v>575</v>
      </c>
      <c r="J217" s="13"/>
    </row>
    <row r="218" spans="1:10" ht="12.75" customHeight="1">
      <c r="A218" s="15"/>
      <c r="B218" s="1" t="s">
        <v>24</v>
      </c>
      <c r="C218" s="20"/>
      <c r="E218" s="8"/>
      <c r="F218" s="9">
        <v>69508</v>
      </c>
      <c r="G218" s="8"/>
      <c r="H218" s="9">
        <v>33709</v>
      </c>
      <c r="J218" s="13"/>
    </row>
    <row r="219" spans="1:10" ht="12.75" customHeight="1">
      <c r="A219" s="15"/>
      <c r="C219" s="20"/>
      <c r="E219" s="8"/>
      <c r="F219" s="8">
        <f>F217+F218</f>
        <v>70420</v>
      </c>
      <c r="G219" s="8"/>
      <c r="H219" s="8">
        <f>H217+H218</f>
        <v>34284</v>
      </c>
      <c r="I219" s="8"/>
      <c r="J219" s="13"/>
    </row>
    <row r="220" spans="1:10" ht="12.75" customHeight="1">
      <c r="A220" s="15"/>
      <c r="B220" s="1" t="s">
        <v>26</v>
      </c>
      <c r="C220" s="20"/>
      <c r="E220" s="8"/>
      <c r="F220" s="9">
        <v>-329</v>
      </c>
      <c r="G220" s="8"/>
      <c r="H220" s="9">
        <v>-2268</v>
      </c>
      <c r="I220" s="35" t="s">
        <v>31</v>
      </c>
      <c r="J220" s="13"/>
    </row>
    <row r="221" spans="3:10" ht="12.75" customHeight="1">
      <c r="C221" s="20"/>
      <c r="E221" s="8"/>
      <c r="F221" s="13">
        <f>F219+F220</f>
        <v>70091</v>
      </c>
      <c r="G221" s="8"/>
      <c r="H221" s="13">
        <f>H219+H220</f>
        <v>32016</v>
      </c>
      <c r="I221" s="8">
        <f>F212-F221</f>
        <v>0</v>
      </c>
      <c r="J221" s="13">
        <f>H212-H221</f>
        <v>0</v>
      </c>
    </row>
    <row r="222" spans="1:10" ht="7.5" customHeight="1" thickBot="1">
      <c r="A222" s="15"/>
      <c r="C222" s="20"/>
      <c r="E222" s="8"/>
      <c r="F222" s="14"/>
      <c r="G222" s="8"/>
      <c r="H222" s="14"/>
      <c r="J222" s="13"/>
    </row>
    <row r="223" spans="1:10" ht="12.75" customHeight="1">
      <c r="A223" s="15"/>
      <c r="C223" s="20"/>
      <c r="E223" s="8"/>
      <c r="H223" s="8"/>
      <c r="I223" s="8"/>
      <c r="J223" s="13"/>
    </row>
    <row r="224" spans="1:10" ht="12.75" customHeight="1">
      <c r="A224" s="15"/>
      <c r="C224" s="20"/>
      <c r="E224" s="8"/>
      <c r="H224" s="8"/>
      <c r="I224" s="8"/>
      <c r="J224" s="13"/>
    </row>
    <row r="225" spans="1:10" ht="12.75" customHeight="1">
      <c r="A225" s="15"/>
      <c r="C225" s="20"/>
      <c r="E225" s="8"/>
      <c r="H225" s="8"/>
      <c r="I225" s="8"/>
      <c r="J225" s="13"/>
    </row>
    <row r="226" spans="1:10" ht="12.75" customHeight="1">
      <c r="A226" s="7" t="s">
        <v>111</v>
      </c>
      <c r="C226" s="20"/>
      <c r="E226" s="8"/>
      <c r="F226" s="8"/>
      <c r="G226" s="8"/>
      <c r="H226" s="8"/>
      <c r="J226" s="33"/>
    </row>
    <row r="227" spans="1:8" ht="12.75" customHeight="1">
      <c r="A227" s="7" t="s">
        <v>128</v>
      </c>
      <c r="B227" s="7"/>
      <c r="E227" s="13"/>
      <c r="F227" s="21"/>
      <c r="G227" s="13"/>
      <c r="H227" s="8"/>
    </row>
    <row r="228" spans="1:8" ht="12.75" customHeight="1">
      <c r="A228" s="7"/>
      <c r="B228" s="3"/>
      <c r="E228" s="13"/>
      <c r="F228" s="21"/>
      <c r="G228" s="13"/>
      <c r="H228" s="8"/>
    </row>
    <row r="229" spans="1:8" ht="12.75" customHeight="1">
      <c r="A229" s="34"/>
      <c r="B229" s="3"/>
      <c r="E229" s="13"/>
      <c r="F229" s="21"/>
      <c r="G229" s="13"/>
      <c r="H229" s="8"/>
    </row>
    <row r="230" spans="2:8" ht="12.75" customHeight="1">
      <c r="B230" s="20"/>
      <c r="C230" s="20"/>
      <c r="E230" s="8"/>
      <c r="F230" s="8"/>
      <c r="G230" s="8"/>
      <c r="H230" s="8"/>
    </row>
    <row r="231" spans="1:8" ht="12.75" customHeight="1">
      <c r="A231" s="7"/>
      <c r="B231" s="20"/>
      <c r="C231" s="20"/>
      <c r="E231" s="8"/>
      <c r="F231" s="8"/>
      <c r="G231" s="8"/>
      <c r="H231" s="8"/>
    </row>
    <row r="232" spans="1:8" ht="12.75" customHeight="1">
      <c r="A232" s="7"/>
      <c r="B232" s="20"/>
      <c r="C232" s="20"/>
      <c r="E232" s="31"/>
      <c r="F232" s="8"/>
      <c r="G232" s="8"/>
      <c r="H232" s="8"/>
    </row>
    <row r="233" spans="1:8" ht="12.75" customHeight="1">
      <c r="A233" s="7"/>
      <c r="B233" s="20"/>
      <c r="C233" s="20"/>
      <c r="E233" s="8"/>
      <c r="F233" s="8"/>
      <c r="G233" s="8"/>
      <c r="H233" s="8"/>
    </row>
    <row r="234" spans="1:8" ht="12.75" customHeight="1">
      <c r="A234" s="7"/>
      <c r="B234" s="20"/>
      <c r="C234" s="20"/>
      <c r="F234" s="8"/>
      <c r="G234" s="8"/>
      <c r="H234" s="8"/>
    </row>
    <row r="235" spans="1:8" ht="12.75" customHeight="1">
      <c r="A235" s="7"/>
      <c r="B235" s="20"/>
      <c r="C235" s="20"/>
      <c r="F235" s="8"/>
      <c r="G235" s="8"/>
      <c r="H235" s="8"/>
    </row>
    <row r="236" spans="1:8" ht="12.75" customHeight="1">
      <c r="A236" s="7"/>
      <c r="B236" s="20"/>
      <c r="C236" s="20"/>
      <c r="F236" s="8"/>
      <c r="G236" s="8"/>
      <c r="H236" s="8"/>
    </row>
    <row r="237" spans="1:8" ht="12.75" customHeight="1">
      <c r="A237" s="7"/>
      <c r="B237" s="3"/>
      <c r="C237" s="3"/>
      <c r="F237" s="8"/>
      <c r="G237" s="8"/>
      <c r="H237" s="8"/>
    </row>
    <row r="238" spans="1:8" ht="12.75" customHeight="1">
      <c r="A238" s="7"/>
      <c r="B238" s="3"/>
      <c r="C238" s="3"/>
      <c r="F238" s="8"/>
      <c r="G238" s="8"/>
      <c r="H238" s="8"/>
    </row>
    <row r="239" spans="1:8" ht="12.75" customHeight="1">
      <c r="A239" s="7"/>
      <c r="B239" s="3"/>
      <c r="C239" s="3"/>
      <c r="F239" s="8"/>
      <c r="G239" s="8"/>
      <c r="H239" s="8"/>
    </row>
    <row r="240" spans="1:8" ht="12.75" customHeight="1">
      <c r="A240" s="7"/>
      <c r="B240" s="3"/>
      <c r="C240" s="3"/>
      <c r="F240" s="8"/>
      <c r="G240" s="8"/>
      <c r="H240" s="8"/>
    </row>
    <row r="241" spans="1:8" ht="12.75" customHeight="1">
      <c r="A241" s="7"/>
      <c r="B241" s="3"/>
      <c r="C241" s="3"/>
      <c r="F241" s="8"/>
      <c r="G241" s="8"/>
      <c r="H241" s="8"/>
    </row>
    <row r="242" spans="1:8" ht="12.75" customHeight="1">
      <c r="A242" s="7"/>
      <c r="B242" s="3"/>
      <c r="C242" s="3"/>
      <c r="F242" s="8"/>
      <c r="G242" s="8"/>
      <c r="H242" s="8"/>
    </row>
    <row r="243" spans="1:8" ht="12.75" customHeight="1">
      <c r="A243" s="7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</sheetData>
  <sheetProtection/>
  <mergeCells count="2">
    <mergeCell ref="E7:F7"/>
    <mergeCell ref="G7:H7"/>
  </mergeCells>
  <printOptions/>
  <pageMargins left="0.88" right="0.56" top="0.43" bottom="0.39" header="0.26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76" max="7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K54" sqref="K54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36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35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94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130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127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69</v>
      </c>
      <c r="F8" s="58"/>
      <c r="G8" s="58"/>
      <c r="H8" s="59"/>
      <c r="I8" s="52" t="s">
        <v>70</v>
      </c>
      <c r="J8" s="49" t="s">
        <v>96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84</v>
      </c>
      <c r="G9" s="54" t="s">
        <v>113</v>
      </c>
      <c r="H9" s="23" t="s">
        <v>87</v>
      </c>
      <c r="I9" s="23" t="s">
        <v>21</v>
      </c>
      <c r="J9" s="49" t="s">
        <v>97</v>
      </c>
      <c r="K9" s="24" t="s">
        <v>60</v>
      </c>
      <c r="L9" s="1"/>
      <c r="M9" s="1"/>
    </row>
    <row r="10" spans="1:13" ht="12.75">
      <c r="A10" s="33"/>
      <c r="B10" s="28"/>
      <c r="C10" s="37"/>
      <c r="D10" s="5" t="s">
        <v>56</v>
      </c>
      <c r="E10" s="45" t="s">
        <v>57</v>
      </c>
      <c r="F10" s="5" t="s">
        <v>83</v>
      </c>
      <c r="G10" s="38" t="s">
        <v>114</v>
      </c>
      <c r="H10" s="24" t="s">
        <v>88</v>
      </c>
      <c r="I10" s="24" t="s">
        <v>58</v>
      </c>
      <c r="J10" s="49" t="s">
        <v>59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129</v>
      </c>
      <c r="B13" s="1"/>
      <c r="C13" s="20"/>
      <c r="D13" s="8">
        <v>68781</v>
      </c>
      <c r="E13" s="8">
        <v>5559</v>
      </c>
      <c r="F13" s="8">
        <v>-20007</v>
      </c>
      <c r="G13" s="8">
        <v>-2</v>
      </c>
      <c r="H13" s="8">
        <v>-728</v>
      </c>
      <c r="I13" s="8">
        <v>234532</v>
      </c>
      <c r="J13" s="8">
        <v>7670</v>
      </c>
      <c r="K13" s="8">
        <f aca="true" t="shared" si="0" ref="K13:K26">SUM(D13:J13)</f>
        <v>295805</v>
      </c>
      <c r="L13" s="1"/>
      <c r="M13" s="1"/>
    </row>
    <row r="14" spans="1:13" ht="12.75">
      <c r="A14" s="34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29</v>
      </c>
      <c r="B15" s="1"/>
      <c r="C15" s="20"/>
      <c r="D15" s="8">
        <v>0</v>
      </c>
      <c r="E15" s="8">
        <v>0</v>
      </c>
      <c r="F15" s="8">
        <f>21278</f>
        <v>21278</v>
      </c>
      <c r="G15" s="8">
        <v>0</v>
      </c>
      <c r="H15" s="8">
        <v>0</v>
      </c>
      <c r="I15" s="8">
        <f>-21278-13444</f>
        <v>-34722</v>
      </c>
      <c r="J15" s="8">
        <v>0</v>
      </c>
      <c r="K15" s="8">
        <f t="shared" si="0"/>
        <v>-13444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23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0"/>
        <v>0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122</v>
      </c>
      <c r="B19" s="1"/>
      <c r="C19" s="20"/>
      <c r="D19" s="8"/>
      <c r="E19" s="8"/>
      <c r="F19" s="8"/>
      <c r="G19" s="8"/>
      <c r="H19" s="8"/>
      <c r="I19" s="8"/>
      <c r="J19" s="8"/>
      <c r="K19" s="8"/>
      <c r="L19" s="1"/>
      <c r="M19" s="1"/>
    </row>
    <row r="20" spans="1:13" ht="12.75">
      <c r="A20" s="7" t="s">
        <v>123</v>
      </c>
      <c r="B20" s="1"/>
      <c r="C20" s="2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-735</v>
      </c>
      <c r="K20" s="8">
        <f t="shared" si="0"/>
        <v>-735</v>
      </c>
      <c r="L20" s="1"/>
      <c r="M20" s="1"/>
    </row>
    <row r="21" spans="1:13" ht="12.75">
      <c r="A21" s="7"/>
      <c r="B21" s="1"/>
      <c r="C21" s="20"/>
      <c r="D21" s="8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7" t="s">
        <v>85</v>
      </c>
      <c r="B22" s="1"/>
      <c r="C22" s="20"/>
      <c r="D22" s="8">
        <v>0</v>
      </c>
      <c r="E22" s="8"/>
      <c r="F22" s="8">
        <v>-18150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-18150</v>
      </c>
      <c r="L22" s="1"/>
      <c r="M22" s="1"/>
    </row>
    <row r="23" spans="1:13" ht="12.75">
      <c r="A23" s="7"/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133</v>
      </c>
      <c r="B24" s="1"/>
      <c r="C24" s="20"/>
      <c r="D24" s="8">
        <v>0</v>
      </c>
      <c r="E24" s="8">
        <v>1122</v>
      </c>
      <c r="F24" s="8">
        <f>5257+9</f>
        <v>5266</v>
      </c>
      <c r="G24" s="8">
        <v>0</v>
      </c>
      <c r="H24" s="8">
        <v>0</v>
      </c>
      <c r="I24" s="8">
        <v>0</v>
      </c>
      <c r="J24" s="8">
        <v>0</v>
      </c>
      <c r="K24" s="8">
        <f t="shared" si="0"/>
        <v>6388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118</v>
      </c>
      <c r="B26" s="1"/>
      <c r="C26" s="20"/>
      <c r="D26" s="8">
        <v>0</v>
      </c>
      <c r="E26" s="8">
        <v>0</v>
      </c>
      <c r="F26" s="8">
        <v>0</v>
      </c>
      <c r="G26" s="8">
        <v>4</v>
      </c>
      <c r="H26" s="8">
        <v>0</v>
      </c>
      <c r="I26" s="8">
        <f>Acc!G50</f>
        <v>103860</v>
      </c>
      <c r="J26" s="8">
        <f>Acc!G61</f>
        <v>1110</v>
      </c>
      <c r="K26" s="8">
        <f t="shared" si="0"/>
        <v>104974</v>
      </c>
      <c r="L26" s="1"/>
      <c r="M26" s="1"/>
    </row>
    <row r="27" spans="1:13" ht="12.75">
      <c r="A27" s="7"/>
      <c r="B27" s="1"/>
      <c r="C27" s="20"/>
      <c r="D27" s="9"/>
      <c r="E27" s="9"/>
      <c r="F27" s="9"/>
      <c r="G27" s="9"/>
      <c r="H27" s="9"/>
      <c r="I27" s="9"/>
      <c r="J27" s="9"/>
      <c r="K27" s="9"/>
      <c r="L27" s="1"/>
      <c r="M27" s="1"/>
    </row>
    <row r="28" spans="1:13" ht="12.75">
      <c r="A28" s="15" t="s">
        <v>132</v>
      </c>
      <c r="B28" s="1"/>
      <c r="C28" s="20"/>
      <c r="D28" s="8">
        <f aca="true" t="shared" si="1" ref="D28:K28">SUM(D13:D27)</f>
        <v>68781</v>
      </c>
      <c r="E28" s="8">
        <f t="shared" si="1"/>
        <v>6681</v>
      </c>
      <c r="F28" s="8">
        <f t="shared" si="1"/>
        <v>-11613</v>
      </c>
      <c r="G28" s="8">
        <f t="shared" si="1"/>
        <v>2</v>
      </c>
      <c r="H28" s="8">
        <f t="shared" si="1"/>
        <v>-728</v>
      </c>
      <c r="I28" s="8">
        <f t="shared" si="1"/>
        <v>303670</v>
      </c>
      <c r="J28" s="8">
        <f t="shared" si="1"/>
        <v>8045</v>
      </c>
      <c r="K28" s="8">
        <f t="shared" si="1"/>
        <v>374838</v>
      </c>
      <c r="L28" s="8">
        <f>SUM(K13:K27)-K28</f>
        <v>0</v>
      </c>
      <c r="M28" s="8">
        <f>K28-Acc!F134</f>
        <v>0</v>
      </c>
    </row>
    <row r="29" spans="1:13" ht="13.5" thickBot="1">
      <c r="A29" s="7"/>
      <c r="B29" s="1"/>
      <c r="C29" s="20"/>
      <c r="D29" s="14"/>
      <c r="E29" s="14"/>
      <c r="F29" s="14"/>
      <c r="G29" s="14"/>
      <c r="H29" s="14"/>
      <c r="I29" s="14"/>
      <c r="J29" s="14"/>
      <c r="K29" s="14"/>
      <c r="L29" s="1"/>
      <c r="M29" s="1"/>
    </row>
    <row r="30" spans="1:13" ht="12.75">
      <c r="A30" s="36"/>
      <c r="B30" s="33"/>
      <c r="C30" s="37"/>
      <c r="D30" s="38"/>
      <c r="E30" s="38"/>
      <c r="F30" s="38"/>
      <c r="G30" s="38"/>
      <c r="H30" s="38"/>
      <c r="I30" s="38"/>
      <c r="J30" s="38"/>
      <c r="K30" s="38"/>
      <c r="L30" s="1"/>
      <c r="M30" s="1"/>
    </row>
    <row r="31" spans="1:13" ht="12.75">
      <c r="A31" s="36"/>
      <c r="B31" s="33"/>
      <c r="C31" s="37"/>
      <c r="D31" s="38"/>
      <c r="E31" s="38"/>
      <c r="F31" s="38"/>
      <c r="G31" s="38"/>
      <c r="H31" s="38"/>
      <c r="I31" s="38"/>
      <c r="J31" s="38"/>
      <c r="K31" s="38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7" t="s">
        <v>115</v>
      </c>
      <c r="B33" s="1"/>
      <c r="C33" s="20"/>
      <c r="D33" s="8">
        <v>68781</v>
      </c>
      <c r="E33" s="8">
        <v>5559</v>
      </c>
      <c r="F33" s="8">
        <v>-8882</v>
      </c>
      <c r="G33" s="8">
        <v>0</v>
      </c>
      <c r="H33" s="8">
        <v>-441</v>
      </c>
      <c r="I33" s="8">
        <v>183400</v>
      </c>
      <c r="J33" s="8">
        <v>6878</v>
      </c>
      <c r="K33" s="8">
        <f>SUM(D33:J33)</f>
        <v>255295</v>
      </c>
      <c r="L33" s="1"/>
      <c r="M33" s="33"/>
    </row>
    <row r="34" spans="1:13" ht="12.75">
      <c r="A34" s="7"/>
      <c r="B34" s="1"/>
      <c r="C34" s="20"/>
      <c r="D34" s="8"/>
      <c r="E34" s="8"/>
      <c r="F34" s="8"/>
      <c r="G34" s="8"/>
      <c r="H34" s="8"/>
      <c r="I34" s="8"/>
      <c r="J34" s="8"/>
      <c r="K34" s="8"/>
      <c r="L34" s="1"/>
      <c r="M34" s="33"/>
    </row>
    <row r="35" spans="1:13" ht="12.75">
      <c r="A35" s="7" t="s">
        <v>117</v>
      </c>
      <c r="B35" s="1"/>
      <c r="C35" s="20"/>
      <c r="D35" s="8">
        <v>0</v>
      </c>
      <c r="E35" s="8">
        <v>0</v>
      </c>
      <c r="F35" s="8">
        <v>0</v>
      </c>
      <c r="G35" s="8">
        <v>-4</v>
      </c>
      <c r="H35" s="8">
        <v>14</v>
      </c>
      <c r="I35" s="8">
        <v>-1968</v>
      </c>
      <c r="J35" s="8">
        <v>-14</v>
      </c>
      <c r="K35" s="8">
        <f>SUM(D35:J35)</f>
        <v>-1972</v>
      </c>
      <c r="L35" s="1"/>
      <c r="M35" s="33"/>
    </row>
    <row r="36" spans="1:13" ht="12.75">
      <c r="A36" s="7"/>
      <c r="B36" s="1"/>
      <c r="C36" s="20"/>
      <c r="D36" s="9"/>
      <c r="E36" s="9"/>
      <c r="F36" s="9"/>
      <c r="G36" s="9"/>
      <c r="H36" s="9"/>
      <c r="I36" s="9"/>
      <c r="J36" s="9"/>
      <c r="K36" s="9"/>
      <c r="L36" s="1"/>
      <c r="M36" s="33"/>
    </row>
    <row r="37" spans="1:13" ht="12.75">
      <c r="A37" s="7" t="s">
        <v>116</v>
      </c>
      <c r="B37" s="1"/>
      <c r="C37" s="20"/>
      <c r="D37" s="8">
        <f>D33+D35</f>
        <v>68781</v>
      </c>
      <c r="E37" s="8">
        <f aca="true" t="shared" si="2" ref="E37:K37">E33+E35</f>
        <v>5559</v>
      </c>
      <c r="F37" s="8">
        <f t="shared" si="2"/>
        <v>-8882</v>
      </c>
      <c r="G37" s="8">
        <f t="shared" si="2"/>
        <v>-4</v>
      </c>
      <c r="H37" s="8">
        <f t="shared" si="2"/>
        <v>-427</v>
      </c>
      <c r="I37" s="8">
        <f t="shared" si="2"/>
        <v>181432</v>
      </c>
      <c r="J37" s="8">
        <f t="shared" si="2"/>
        <v>6864</v>
      </c>
      <c r="K37" s="8">
        <f t="shared" si="2"/>
        <v>253323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29</v>
      </c>
      <c r="B39" s="1"/>
      <c r="C39" s="20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-13228</v>
      </c>
      <c r="J39" s="8">
        <v>0</v>
      </c>
      <c r="K39" s="8">
        <f>SUM(D39:J39)</f>
        <v>-13228</v>
      </c>
      <c r="L39" s="1"/>
      <c r="M39" s="33"/>
    </row>
    <row r="40" spans="1:13" ht="12.75">
      <c r="A40" s="7"/>
      <c r="B40" s="1"/>
      <c r="C40" s="20"/>
      <c r="D40" s="8"/>
      <c r="E40" s="8"/>
      <c r="F40" s="8"/>
      <c r="G40" s="8"/>
      <c r="H40" s="8"/>
      <c r="I40" s="8"/>
      <c r="J40" s="8"/>
      <c r="K40" s="8"/>
      <c r="L40" s="1"/>
      <c r="M40" s="33"/>
    </row>
    <row r="41" spans="1:13" ht="12.75">
      <c r="A41" s="7" t="s">
        <v>23</v>
      </c>
      <c r="B41" s="1"/>
      <c r="C41" s="20"/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aca="true" t="shared" si="3" ref="K41:K48">SUM(D41:J41)</f>
        <v>0</v>
      </c>
      <c r="L41" s="1"/>
      <c r="M41" s="33"/>
    </row>
    <row r="42" spans="1:13" ht="12.75">
      <c r="A42" s="7"/>
      <c r="B42" s="1"/>
      <c r="C42" s="20"/>
      <c r="D42" s="8"/>
      <c r="E42" s="8"/>
      <c r="F42" s="8"/>
      <c r="G42" s="8"/>
      <c r="H42" s="8"/>
      <c r="I42" s="8"/>
      <c r="J42" s="8"/>
      <c r="K42" s="8"/>
      <c r="L42" s="1"/>
      <c r="M42" s="33"/>
    </row>
    <row r="43" spans="1:13" ht="12.75">
      <c r="A43" s="7" t="s">
        <v>122</v>
      </c>
      <c r="B43" s="1"/>
      <c r="C43" s="20"/>
      <c r="D43" s="8"/>
      <c r="E43" s="8"/>
      <c r="F43" s="8"/>
      <c r="G43" s="8"/>
      <c r="H43" s="8"/>
      <c r="I43" s="8"/>
      <c r="J43" s="8"/>
      <c r="K43" s="8"/>
      <c r="L43" s="1"/>
      <c r="M43" s="33"/>
    </row>
    <row r="44" spans="1:13" ht="12.75">
      <c r="A44" s="7" t="s">
        <v>123</v>
      </c>
      <c r="B44" s="1"/>
      <c r="C44" s="20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-622</v>
      </c>
      <c r="K44" s="8">
        <f t="shared" si="3"/>
        <v>-622</v>
      </c>
      <c r="L44" s="1"/>
      <c r="M44" s="33"/>
    </row>
    <row r="45" spans="1:13" ht="12.75">
      <c r="A45" s="7"/>
      <c r="B45" s="1"/>
      <c r="C45" s="20"/>
      <c r="D45" s="8"/>
      <c r="E45" s="8"/>
      <c r="F45" s="8"/>
      <c r="G45" s="8"/>
      <c r="H45" s="8"/>
      <c r="I45" s="8"/>
      <c r="J45" s="8"/>
      <c r="K45" s="8"/>
      <c r="L45" s="1"/>
      <c r="M45" s="33"/>
    </row>
    <row r="46" spans="1:13" ht="12.75">
      <c r="A46" s="7" t="s">
        <v>85</v>
      </c>
      <c r="B46" s="1"/>
      <c r="C46" s="20"/>
      <c r="D46" s="8">
        <v>0</v>
      </c>
      <c r="E46" s="8">
        <v>0</v>
      </c>
      <c r="F46" s="8">
        <v>-11125</v>
      </c>
      <c r="G46" s="8">
        <v>0</v>
      </c>
      <c r="H46" s="8">
        <v>0</v>
      </c>
      <c r="I46" s="8">
        <v>0</v>
      </c>
      <c r="J46" s="8">
        <v>0</v>
      </c>
      <c r="K46" s="8">
        <f t="shared" si="3"/>
        <v>-11125</v>
      </c>
      <c r="L46" s="1"/>
      <c r="M46" s="33"/>
    </row>
    <row r="47" spans="1:13" ht="12.75">
      <c r="A47" s="7"/>
      <c r="B47" s="1"/>
      <c r="C47" s="20"/>
      <c r="D47" s="8"/>
      <c r="E47" s="8"/>
      <c r="F47" s="8"/>
      <c r="G47" s="8"/>
      <c r="H47" s="8"/>
      <c r="I47" s="8"/>
      <c r="J47" s="8"/>
      <c r="K47" s="8"/>
      <c r="L47" s="1"/>
      <c r="M47" s="33"/>
    </row>
    <row r="48" spans="1:13" ht="12.75">
      <c r="A48" s="7" t="s">
        <v>118</v>
      </c>
      <c r="B48" s="1"/>
      <c r="C48" s="20"/>
      <c r="D48" s="8">
        <v>0</v>
      </c>
      <c r="E48" s="8">
        <v>0</v>
      </c>
      <c r="F48" s="8">
        <v>0</v>
      </c>
      <c r="G48" s="8">
        <v>2</v>
      </c>
      <c r="H48" s="8">
        <v>-301</v>
      </c>
      <c r="I48" s="8">
        <f>Acc!H50</f>
        <v>66328</v>
      </c>
      <c r="J48" s="8">
        <f>Acc!H61</f>
        <v>1428</v>
      </c>
      <c r="K48" s="8">
        <f t="shared" si="3"/>
        <v>67457</v>
      </c>
      <c r="L48" s="1"/>
      <c r="M48" s="33"/>
    </row>
    <row r="49" spans="1:13" ht="12.75">
      <c r="A49" s="7"/>
      <c r="B49" s="1"/>
      <c r="C49" s="20"/>
      <c r="D49" s="9"/>
      <c r="E49" s="9"/>
      <c r="F49" s="9"/>
      <c r="G49" s="9"/>
      <c r="H49" s="9"/>
      <c r="I49" s="9"/>
      <c r="J49" s="9"/>
      <c r="K49" s="9"/>
      <c r="L49" s="1"/>
      <c r="M49" s="33"/>
    </row>
    <row r="50" spans="1:13" ht="12.75">
      <c r="A50" s="15" t="s">
        <v>134</v>
      </c>
      <c r="B50" s="1"/>
      <c r="C50" s="20"/>
      <c r="D50" s="8">
        <f>SUM(D37:D49)</f>
        <v>68781</v>
      </c>
      <c r="E50" s="8">
        <f aca="true" t="shared" si="4" ref="E50:J50">SUM(E37:E49)</f>
        <v>5559</v>
      </c>
      <c r="F50" s="8">
        <f t="shared" si="4"/>
        <v>-20007</v>
      </c>
      <c r="G50" s="8">
        <f t="shared" si="4"/>
        <v>-2</v>
      </c>
      <c r="H50" s="8">
        <f t="shared" si="4"/>
        <v>-728</v>
      </c>
      <c r="I50" s="8">
        <f t="shared" si="4"/>
        <v>234532</v>
      </c>
      <c r="J50" s="8">
        <f t="shared" si="4"/>
        <v>7670</v>
      </c>
      <c r="K50" s="8">
        <f>SUM(D50:J50)</f>
        <v>295805</v>
      </c>
      <c r="L50" s="8">
        <f>SUM(K37:K49)-K50</f>
        <v>0</v>
      </c>
      <c r="M50" s="13">
        <f>295805-K50</f>
        <v>0</v>
      </c>
    </row>
    <row r="51" spans="1:13" ht="13.5" thickBot="1">
      <c r="A51" s="7"/>
      <c r="B51" s="1"/>
      <c r="C51" s="20"/>
      <c r="D51" s="14"/>
      <c r="E51" s="14"/>
      <c r="F51" s="14"/>
      <c r="G51" s="14"/>
      <c r="H51" s="14"/>
      <c r="I51" s="14"/>
      <c r="J51" s="14"/>
      <c r="K51" s="14"/>
      <c r="L51" s="1"/>
      <c r="M51" s="33"/>
    </row>
    <row r="52" spans="1:13" ht="12.75">
      <c r="A52" s="36"/>
      <c r="B52" s="33"/>
      <c r="C52" s="37"/>
      <c r="D52" s="13"/>
      <c r="E52" s="13"/>
      <c r="F52" s="13"/>
      <c r="G52" s="13"/>
      <c r="H52" s="13"/>
      <c r="I52" s="13"/>
      <c r="J52" s="13"/>
      <c r="K52" s="13"/>
      <c r="L52" s="33"/>
      <c r="M52" s="33"/>
    </row>
    <row r="53" spans="1:13" ht="12.75">
      <c r="A53" s="36"/>
      <c r="B53" s="33"/>
      <c r="C53" s="37"/>
      <c r="D53" s="13"/>
      <c r="E53" s="13"/>
      <c r="F53" s="13"/>
      <c r="G53" s="13"/>
      <c r="H53" s="13"/>
      <c r="I53" s="13"/>
      <c r="J53" s="13"/>
      <c r="K53" s="13"/>
      <c r="L53" s="33"/>
      <c r="M53" s="33"/>
    </row>
    <row r="54" spans="1:13" ht="12.75">
      <c r="A54" s="7"/>
      <c r="B54" s="1"/>
      <c r="C54" s="20"/>
      <c r="D54" s="8"/>
      <c r="E54" s="8"/>
      <c r="F54" s="8"/>
      <c r="G54" s="8"/>
      <c r="H54" s="8"/>
      <c r="I54" s="8"/>
      <c r="J54" s="8"/>
      <c r="K54" s="8"/>
      <c r="L54" s="1"/>
      <c r="M54" s="1"/>
    </row>
    <row r="55" spans="1:13" ht="12.75">
      <c r="A55" s="7" t="s">
        <v>112</v>
      </c>
      <c r="B55" s="1"/>
      <c r="C55" s="20"/>
      <c r="D55" s="1"/>
      <c r="E55" s="1"/>
      <c r="F55" s="1"/>
      <c r="G55" s="1"/>
      <c r="H55" s="22"/>
      <c r="I55" s="22"/>
      <c r="J55" s="22"/>
      <c r="K55" s="8"/>
      <c r="L55" s="1"/>
      <c r="M55" s="1"/>
    </row>
    <row r="56" spans="1:13" ht="12.75">
      <c r="A56" s="7" t="s">
        <v>128</v>
      </c>
      <c r="B56" s="7"/>
      <c r="C56" s="1"/>
      <c r="D56" s="1"/>
      <c r="E56" s="13"/>
      <c r="F56" s="13"/>
      <c r="G56" s="13"/>
      <c r="H56" s="21"/>
      <c r="I56" s="13"/>
      <c r="J56" s="13"/>
      <c r="K56" s="8"/>
      <c r="L56" s="1"/>
      <c r="M56" s="1"/>
    </row>
    <row r="57" spans="1:13" ht="12.75">
      <c r="A57" s="7"/>
      <c r="B57" s="3"/>
      <c r="C57" s="1"/>
      <c r="D57" s="1"/>
      <c r="E57" s="13"/>
      <c r="F57" s="13"/>
      <c r="G57" s="13"/>
      <c r="H57" s="21"/>
      <c r="I57" s="13"/>
      <c r="J57" s="13"/>
      <c r="K57" s="22"/>
      <c r="L57" s="1"/>
      <c r="M57" s="1"/>
    </row>
    <row r="58" spans="1:13" ht="12.75">
      <c r="A58" s="7"/>
      <c r="B58" s="1"/>
      <c r="C58" s="20"/>
      <c r="D58" s="1"/>
      <c r="E58" s="1"/>
      <c r="F58" s="1"/>
      <c r="G58" s="1"/>
      <c r="H58" s="22"/>
      <c r="I58" s="22"/>
      <c r="J58" s="22"/>
      <c r="K58" s="22"/>
      <c r="L58" s="1"/>
      <c r="M58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2012-02-21T01:59:35Z</cp:lastPrinted>
  <dcterms:created xsi:type="dcterms:W3CDTF">1999-10-27T01:59:58Z</dcterms:created>
  <dcterms:modified xsi:type="dcterms:W3CDTF">2012-02-22T04:30:51Z</dcterms:modified>
  <cp:category/>
  <cp:version/>
  <cp:contentType/>
  <cp:contentStatus/>
</cp:coreProperties>
</file>